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1"/>
  </bookViews>
  <sheets>
    <sheet name="Original" sheetId="1" r:id="rId1"/>
    <sheet name="Breakdown" sheetId="2" r:id="rId2"/>
  </sheets>
  <externalReferences>
    <externalReference r:id="rId5"/>
  </externalReferences>
  <definedNames>
    <definedName name="_xlnm.Print_Area" localSheetId="1">'Breakdown'!$A$1:$D$149</definedName>
    <definedName name="_xlnm.Print_Titles" localSheetId="1">'Breakdown'!$1:$4</definedName>
    <definedName name="_xlnm.Print_Titles" localSheetId="0">'Original'!$A:$G,'Original'!$1:$2</definedName>
    <definedName name="QB_COLUMN_59200" localSheetId="0" hidden="1">'Original'!#REF!</definedName>
    <definedName name="QB_COLUMN_63620" localSheetId="0" hidden="1">'Original'!#REF!</definedName>
    <definedName name="QB_COLUMN_64430" localSheetId="0" hidden="1">'Original'!#REF!</definedName>
    <definedName name="QB_COLUMN_76210" localSheetId="0" hidden="1">'Original'!$K$2</definedName>
    <definedName name="QB_DATA_0" localSheetId="0" hidden="1">'Original'!$5:$5,'Original'!$8:$8,'Original'!$9:$9,'Original'!$10:$10,'Original'!$14:$14,'Original'!$15:$15,'Original'!$16:$16,'Original'!$22:$22,'Original'!$24:$24,'Original'!$29:$29,'Original'!$30:$30,'Original'!$31:$31,'Original'!$35:$35,'Original'!$36:$36,'Original'!$39:$39,'Original'!$42:$42</definedName>
    <definedName name="QB_DATA_1" localSheetId="0" hidden="1">'Original'!$43:$43,'Original'!$44:$44,'Original'!$45:$45,'Original'!$52:$52,'Original'!$54:$54,'Original'!$56:$56,'Original'!$62:$62,'Original'!$63:$63,'Original'!$64:$64,'Original'!$65:$65,'Original'!$66:$66,'Original'!$67:$67,'Original'!$68:$68,'Original'!$69:$69,'Original'!$70:$70,'Original'!$71:$71</definedName>
    <definedName name="QB_DATA_2" localSheetId="0" hidden="1">'Original'!$72:$72,'Original'!$73:$73,'Original'!$74:$74,'Original'!$79:$79,'Original'!$82:$82,'Original'!$83:$83,'Original'!$84:$84,'Original'!$85:$85,'Original'!$90:$90,'Original'!$91:$91,'Original'!$92:$92,'Original'!$93:$93,'Original'!$94:$94,'Original'!$99:$99,'Original'!$101:$101,'Original'!$102:$102</definedName>
    <definedName name="QB_DATA_3" localSheetId="0" hidden="1">'Original'!$103:$103,'Original'!$105:$105,'Original'!$106:$106,'Original'!$107:$107,'Original'!$108:$108,'Original'!$109:$109,'Original'!$112:$112,'Original'!$115:$115,'Original'!$116:$116,'Original'!$118:$118,'Original'!$119:$119,'Original'!$120:$120,'Original'!$121:$121,'Original'!$124:$124,'Original'!$128:$128,'Original'!$130:$130</definedName>
    <definedName name="QB_DATA_4" localSheetId="0" hidden="1">'Original'!$131:$131,'Original'!$132:$132,'Original'!$136:$136,'Original'!$137:$137,'Original'!$138:$138,'Original'!$141:$141,'Original'!$142:$142,'Original'!$143:$143,'Original'!$144:$144,'Original'!$145:$145,'Original'!$146:$146,'Original'!$147:$147,'Original'!$148:$148,'Original'!$149:$149,'Original'!$150:$150,'Original'!$151:$151</definedName>
    <definedName name="QB_FORMULA_0" localSheetId="0" hidden="1">'Original'!#REF!,'Original'!#REF!,'Original'!#REF!,'Original'!#REF!,'Original'!$J$11,'Original'!$K$11,'Original'!#REF!,'Original'!#REF!,'Original'!#REF!,'Original'!#REF!,'Original'!#REF!,'Original'!#REF!,'Original'!#REF!,'Original'!#REF!,'Original'!$J$17,'Original'!$K$17</definedName>
    <definedName name="QB_FORMULA_1" localSheetId="0" hidden="1">'Original'!#REF!,'Original'!#REF!,'Original'!$J$18,'Original'!$K$18,'Original'!#REF!,'Original'!#REF!,'Original'!#REF!,'Original'!#REF!,'Original'!#REF!,'Original'!#REF!,'Original'!#REF!,'Original'!#REF!,'Original'!#REF!,'Original'!#REF!,'Original'!$J$32,'Original'!$K$32</definedName>
    <definedName name="QB_FORMULA_10" localSheetId="0" hidden="1">'Original'!#REF!,'Original'!#REF!,'Original'!#REF!,'Original'!#REF!,'Original'!#REF!,'Original'!#REF!,'Original'!#REF!,'Original'!#REF!,'Original'!#REF!,'Original'!#REF!,'Original'!#REF!,'Original'!#REF!,'Original'!#REF!,'Original'!#REF!,'Original'!#REF!,'Original'!#REF!</definedName>
    <definedName name="QB_FORMULA_11" localSheetId="0" hidden="1">'Original'!$J$122,'Original'!$K$122,'Original'!#REF!,'Original'!#REF!,'Original'!#REF!,'Original'!#REF!,'Original'!#REF!,'Original'!#REF!,'Original'!#REF!,'Original'!#REF!,'Original'!#REF!,'Original'!#REF!,'Original'!#REF!,'Original'!#REF!,'Original'!$J$133,'Original'!$K$133</definedName>
    <definedName name="QB_FORMULA_12" localSheetId="0" hidden="1">'Original'!#REF!,'Original'!#REF!,'Original'!#REF!,'Original'!#REF!,'Original'!#REF!,'Original'!#REF!,'Original'!#REF!,'Original'!#REF!,'Original'!#REF!,'Original'!#REF!,'Original'!#REF!,'Original'!#REF!,'Original'!#REF!,'Original'!#REF!,'Original'!#REF!,'Original'!#REF!</definedName>
    <definedName name="QB_FORMULA_13" localSheetId="0" hidden="1">'Original'!#REF!,'Original'!#REF!,'Original'!#REF!,'Original'!#REF!,'Original'!#REF!,'Original'!#REF!,'Original'!#REF!,'Original'!#REF!,'Original'!#REF!,'Original'!#REF!,'Original'!$J$152,'Original'!$K$152,'Original'!#REF!,'Original'!#REF!,'Original'!$J$153,'Original'!$K$153</definedName>
    <definedName name="QB_FORMULA_14" localSheetId="0" hidden="1">'Original'!#REF!,'Original'!#REF!,'Original'!$J$154,'Original'!$K$154,'Original'!#REF!,'Original'!#REF!,'Original'!$J$155,'Original'!$K$155,'Original'!#REF!,'Original'!#REF!,'Original'!#REF!,'Original'!#REF!,'Original'!#REF!,'Original'!#REF!</definedName>
    <definedName name="QB_FORMULA_2" localSheetId="0" hidden="1">'Original'!#REF!,'Original'!#REF!,'Original'!#REF!,'Original'!#REF!,'Original'!$J$37,'Original'!$K$37,'Original'!#REF!,'Original'!#REF!,'Original'!#REF!,'Original'!#REF!,'Original'!#REF!,'Original'!#REF!,'Original'!#REF!,'Original'!#REF!,'Original'!#REF!,'Original'!#REF!</definedName>
    <definedName name="QB_FORMULA_3" localSheetId="0" hidden="1">'Original'!$J$46,'Original'!$K$46,'Original'!#REF!,'Original'!#REF!,'Original'!$J$48,'Original'!$K$48,'Original'!#REF!,'Original'!#REF!,'Original'!$J$49,'Original'!$K$49,'Original'!#REF!,'Original'!#REF!,'Original'!#REF!,'Original'!#REF!,'Original'!#REF!,'Original'!#REF!</definedName>
    <definedName name="QB_FORMULA_4" localSheetId="0" hidden="1">'Original'!$J$55,'Original'!$K$55,'Original'!#REF!,'Original'!#REF!,'Original'!#REF!,'Original'!#REF!,'Original'!$J$58,'Original'!$K$58,'Original'!#REF!,'Original'!#REF!,'Original'!$J$59,'Original'!$K$59,'Original'!#REF!,'Original'!#REF!,'Original'!#REF!,'Original'!#REF!</definedName>
    <definedName name="QB_FORMULA_5" localSheetId="0" hidden="1">'Original'!#REF!,'Original'!#REF!,'Original'!#REF!,'Original'!#REF!,'Original'!#REF!,'Original'!#REF!,'Original'!#REF!,'Original'!#REF!,'Original'!#REF!,'Original'!#REF!,'Original'!#REF!,'Original'!#REF!,'Original'!#REF!,'Original'!#REF!,'Original'!#REF!,'Original'!#REF!</definedName>
    <definedName name="QB_FORMULA_6" localSheetId="0" hidden="1">'Original'!#REF!,'Original'!#REF!,'Original'!#REF!,'Original'!#REF!,'Original'!#REF!,'Original'!#REF!,'Original'!$J$75,'Original'!$K$75,'Original'!#REF!,'Original'!#REF!,'Original'!#REF!,'Original'!#REF!,'Original'!#REF!,'Original'!#REF!,'Original'!#REF!,'Original'!#REF!</definedName>
    <definedName name="QB_FORMULA_7" localSheetId="0" hidden="1">'Original'!#REF!,'Original'!#REF!,'Original'!#REF!,'Original'!#REF!,'Original'!$J$86,'Original'!$K$86,'Original'!#REF!,'Original'!#REF!,'Original'!$J$87,'Original'!$K$87,'Original'!#REF!,'Original'!#REF!,'Original'!$J$88,'Original'!$K$88,'Original'!#REF!,'Original'!#REF!</definedName>
    <definedName name="QB_FORMULA_8" localSheetId="0" hidden="1">'Original'!#REF!,'Original'!#REF!,'Original'!#REF!,'Original'!#REF!,'Original'!#REF!,'Original'!#REF!,'Original'!#REF!,'Original'!#REF!,'Original'!$J$96,'Original'!$K$96,'Original'!#REF!,'Original'!#REF!,'Original'!#REF!,'Original'!#REF!,'Original'!#REF!,'Original'!#REF!</definedName>
    <definedName name="QB_FORMULA_9" localSheetId="0" hidden="1">'Original'!#REF!,'Original'!#REF!,'Original'!#REF!,'Original'!#REF!,'Original'!#REF!,'Original'!#REF!,'Original'!#REF!,'Original'!#REF!,'Original'!#REF!,'Original'!#REF!,'Original'!#REF!,'Original'!#REF!,'Original'!#REF!,'Original'!#REF!,'Original'!$J$110,'Original'!$K$110</definedName>
    <definedName name="QB_ROW_102040" localSheetId="0" hidden="1">'Original'!$D$98</definedName>
    <definedName name="QB_ROW_102340" localSheetId="0" hidden="1">'Original'!$D$110</definedName>
    <definedName name="QB_ROW_108040" localSheetId="0" hidden="1">'Original'!$D$111</definedName>
    <definedName name="QB_ROW_108340" localSheetId="0" hidden="1">'Original'!$D$122</definedName>
    <definedName name="QB_ROW_118040" localSheetId="0" hidden="1">'Original'!$D$123</definedName>
    <definedName name="QB_ROW_118340" localSheetId="0" hidden="1">'Original'!$D$133</definedName>
    <definedName name="QB_ROW_120050" localSheetId="0" hidden="1">'Original'!$E$80</definedName>
    <definedName name="QB_ROW_120350" localSheetId="0" hidden="1">'Original'!$E$87</definedName>
    <definedName name="QB_ROW_121040" localSheetId="0" hidden="1">'Original'!$D$51</definedName>
    <definedName name="QB_ROW_121340" localSheetId="0" hidden="1">'Original'!$D$55</definedName>
    <definedName name="QB_ROW_122040" localSheetId="0" hidden="1">'Original'!$D$19</definedName>
    <definedName name="QB_ROW_122340" localSheetId="0" hidden="1">'Original'!$D$49</definedName>
    <definedName name="QB_ROW_123040" localSheetId="0" hidden="1">'Original'!$D$12</definedName>
    <definedName name="QB_ROW_123340" localSheetId="0" hidden="1">'Original'!$D$18</definedName>
    <definedName name="QB_ROW_132050" localSheetId="0" hidden="1">'Original'!$E$135</definedName>
    <definedName name="QB_ROW_132350" localSheetId="0" hidden="1">'Original'!$E$152</definedName>
    <definedName name="QB_ROW_13250" localSheetId="0" hidden="1">'Original'!$E$9</definedName>
    <definedName name="QB_ROW_133260" localSheetId="0" hidden="1">'Original'!$F$149</definedName>
    <definedName name="QB_ROW_139260" localSheetId="0" hidden="1">'Original'!$F$151</definedName>
    <definedName name="QB_ROW_140260" localSheetId="0" hidden="1">'Original'!$F$147</definedName>
    <definedName name="QB_ROW_141260" localSheetId="0" hidden="1">'Original'!$F$150</definedName>
    <definedName name="QB_ROW_142260" localSheetId="0" hidden="1">'Original'!$F$146</definedName>
    <definedName name="QB_ROW_143260" localSheetId="0" hidden="1">'Original'!$F$145</definedName>
    <definedName name="QB_ROW_144250" localSheetId="0" hidden="1">'Original'!$E$132</definedName>
    <definedName name="QB_ROW_145250" localSheetId="0" hidden="1">'Original'!$E$131</definedName>
    <definedName name="QB_ROW_146250" localSheetId="0" hidden="1">'Original'!$E$130</definedName>
    <definedName name="QB_ROW_147250" localSheetId="0" hidden="1">'Original'!$E$128</definedName>
    <definedName name="QB_ROW_148250" localSheetId="0" hidden="1">'Original'!$E$124</definedName>
    <definedName name="QB_ROW_151250" localSheetId="0" hidden="1">'Original'!$E$79</definedName>
    <definedName name="QB_ROW_156270" localSheetId="0" hidden="1">'Original'!$G$82</definedName>
    <definedName name="QB_ROW_161270" localSheetId="0" hidden="1">'Original'!$G$83</definedName>
    <definedName name="QB_ROW_162270" localSheetId="0" hidden="1">'Original'!$G$84</definedName>
    <definedName name="QB_ROW_174250" localSheetId="0" hidden="1">'Original'!$E$94</definedName>
    <definedName name="QB_ROW_175250" localSheetId="0" hidden="1">'Original'!$E$93</definedName>
    <definedName name="QB_ROW_176250" localSheetId="0" hidden="1">'Original'!$E$73</definedName>
    <definedName name="QB_ROW_177250" localSheetId="0" hidden="1">'Original'!$E$72</definedName>
    <definedName name="QB_ROW_178260" localSheetId="0" hidden="1">'Original'!$F$136</definedName>
    <definedName name="QB_ROW_180250" localSheetId="0" hidden="1">'Original'!$E$71</definedName>
    <definedName name="QB_ROW_181250" localSheetId="0" hidden="1">'Original'!$E$70</definedName>
    <definedName name="QB_ROW_182250" localSheetId="0" hidden="1">'Original'!$E$69</definedName>
    <definedName name="QB_ROW_18301" localSheetId="0" hidden="1">'Original'!#REF!</definedName>
    <definedName name="QB_ROW_184250" localSheetId="0" hidden="1">'Original'!$E$68</definedName>
    <definedName name="QB_ROW_189250" localSheetId="0" hidden="1">'Original'!$E$109</definedName>
    <definedName name="QB_ROW_19011" localSheetId="0" hidden="1">'Original'!$A$3</definedName>
    <definedName name="QB_ROW_190250" localSheetId="0" hidden="1">'Original'!$E$108</definedName>
    <definedName name="QB_ROW_191250" localSheetId="0" hidden="1">'Original'!$E$107</definedName>
    <definedName name="QB_ROW_192250" localSheetId="0" hidden="1">'Original'!$E$106</definedName>
    <definedName name="QB_ROW_19311" localSheetId="0" hidden="1">'Original'!$A$155</definedName>
    <definedName name="QB_ROW_200250" localSheetId="0" hidden="1">'Original'!$E$10</definedName>
    <definedName name="QB_ROW_20031" localSheetId="0" hidden="1">'Original'!$C$4</definedName>
    <definedName name="QB_ROW_20040" localSheetId="0" hidden="1">'Original'!$D$89</definedName>
    <definedName name="QB_ROW_202040" localSheetId="0" hidden="1">'Original'!$D$7</definedName>
    <definedName name="QB_ROW_202340" localSheetId="0" hidden="1">'Original'!$D$11</definedName>
    <definedName name="QB_ROW_20331" localSheetId="0" hidden="1">'Original'!$C$58</definedName>
    <definedName name="QB_ROW_20340" localSheetId="0" hidden="1">'Original'!$D$96</definedName>
    <definedName name="QB_ROW_204050" localSheetId="0" hidden="1">'Original'!$E$13</definedName>
    <definedName name="QB_ROW_204350" localSheetId="0" hidden="1">'Original'!$E$17</definedName>
    <definedName name="QB_ROW_205050" localSheetId="0" hidden="1">'Original'!$E$20</definedName>
    <definedName name="QB_ROW_205350" localSheetId="0" hidden="1">'Original'!$E$48</definedName>
    <definedName name="QB_ROW_206250" localSheetId="0" hidden="1">'Original'!$E$54</definedName>
    <definedName name="QB_ROW_208060" localSheetId="0" hidden="1">'Original'!$F$81</definedName>
    <definedName name="QB_ROW_208270" localSheetId="0" hidden="1">'Original'!$G$85</definedName>
    <definedName name="QB_ROW_208360" localSheetId="0" hidden="1">'Original'!$F$86</definedName>
    <definedName name="QB_ROW_210060" localSheetId="0" hidden="1">'Original'!$F$41</definedName>
    <definedName name="QB_ROW_21031" localSheetId="0" hidden="1">'Original'!$C$60</definedName>
    <definedName name="QB_ROW_210360" localSheetId="0" hidden="1">'Original'!$F$46</definedName>
    <definedName name="QB_ROW_213250" localSheetId="0" hidden="1">'Original'!$E$8</definedName>
    <definedName name="QB_ROW_21331" localSheetId="0" hidden="1">'Original'!$C$154</definedName>
    <definedName name="QB_ROW_214260" localSheetId="0" hidden="1">'Original'!$F$39</definedName>
    <definedName name="QB_ROW_217270" localSheetId="0" hidden="1">'Original'!$G$45</definedName>
    <definedName name="QB_ROW_218350" localSheetId="0" hidden="1">'Original'!$E$67</definedName>
    <definedName name="QB_ROW_229060" localSheetId="0" hidden="1">'Original'!$F$34</definedName>
    <definedName name="QB_ROW_229360" localSheetId="0" hidden="1">'Original'!$F$37</definedName>
    <definedName name="QB_ROW_232260" localSheetId="0" hidden="1">'Original'!$F$137</definedName>
    <definedName name="QB_ROW_235260" localSheetId="0" hidden="1">'Original'!$F$16</definedName>
    <definedName name="QB_ROW_237270" localSheetId="0" hidden="1">'Original'!$G$36</definedName>
    <definedName name="QB_ROW_238270" localSheetId="0" hidden="1">'Original'!$G$44</definedName>
    <definedName name="QB_ROW_239270" localSheetId="0" hidden="1">'Original'!$G$43</definedName>
    <definedName name="QB_ROW_240270" localSheetId="0" hidden="1">'Original'!$G$42</definedName>
    <definedName name="QB_ROW_241270" localSheetId="0" hidden="1">'Original'!$G$35</definedName>
    <definedName name="QB_ROW_242060" localSheetId="0" hidden="1">'Original'!$F$27</definedName>
    <definedName name="QB_ROW_242360" localSheetId="0" hidden="1">'Original'!$F$32</definedName>
    <definedName name="QB_ROW_243270" localSheetId="0" hidden="1">'Original'!$G$31</definedName>
    <definedName name="QB_ROW_244270" localSheetId="0" hidden="1">'Original'!$G$30</definedName>
    <definedName name="QB_ROW_245270" localSheetId="0" hidden="1">'Original'!$G$29</definedName>
    <definedName name="QB_ROW_248250" localSheetId="0" hidden="1">'Original'!$E$92</definedName>
    <definedName name="QB_ROW_249250" localSheetId="0" hidden="1">'Original'!$E$66</definedName>
    <definedName name="QB_ROW_252250" localSheetId="0" hidden="1">'Original'!$E$105</definedName>
    <definedName name="QB_ROW_255250" localSheetId="0" hidden="1">'Original'!$E$121</definedName>
    <definedName name="QB_ROW_257250" localSheetId="0" hidden="1">'Original'!$E$120</definedName>
    <definedName name="QB_ROW_258250" localSheetId="0" hidden="1">'Original'!$E$119</definedName>
    <definedName name="QB_ROW_261260" localSheetId="0" hidden="1">'Original'!$F$144</definedName>
    <definedName name="QB_ROW_264260" localSheetId="0" hidden="1">'Original'!$F$148</definedName>
    <definedName name="QB_ROW_265260" localSheetId="0" hidden="1">'Original'!$F$143</definedName>
    <definedName name="QB_ROW_266260" localSheetId="0" hidden="1">'Original'!$F$24</definedName>
    <definedName name="QB_ROW_270260" localSheetId="0" hidden="1">'Original'!$F$142</definedName>
    <definedName name="QB_ROW_279240" localSheetId="0" hidden="1">'Original'!$D$5</definedName>
    <definedName name="QB_ROW_28240" localSheetId="0" hidden="1">'Original'!$D$56</definedName>
    <definedName name="QB_ROW_284250" localSheetId="0" hidden="1">'Original'!$E$118</definedName>
    <definedName name="QB_ROW_296250" localSheetId="0" hidden="1">'Original'!$E$103</definedName>
    <definedName name="QB_ROW_298260" localSheetId="0" hidden="1">'Original'!$F$141</definedName>
    <definedName name="QB_ROW_300250" localSheetId="0" hidden="1">'Original'!$E$102</definedName>
    <definedName name="QB_ROW_306250" localSheetId="0" hidden="1">'Original'!$E$101</definedName>
    <definedName name="QB_ROW_308250" localSheetId="0" hidden="1">'Original'!$E$65</definedName>
    <definedName name="QB_ROW_312250" localSheetId="0" hidden="1">'Original'!$E$64</definedName>
    <definedName name="QB_ROW_31250" localSheetId="0" hidden="1">'Original'!$E$90</definedName>
    <definedName name="QB_ROW_314260" localSheetId="0" hidden="1">'Original'!$F$22</definedName>
    <definedName name="QB_ROW_315260" localSheetId="0" hidden="1">'Original'!$F$138</definedName>
    <definedName name="QB_ROW_316260" localSheetId="0" hidden="1">'Original'!$F$15</definedName>
    <definedName name="QB_ROW_317260" localSheetId="0" hidden="1">'Original'!$F$14</definedName>
    <definedName name="QB_ROW_318250" localSheetId="0" hidden="1">'Original'!$E$52</definedName>
    <definedName name="QB_ROW_319250" localSheetId="0" hidden="1">'Original'!$E$99</definedName>
    <definedName name="QB_ROW_321250" localSheetId="0" hidden="1">'Original'!$E$116</definedName>
    <definedName name="QB_ROW_322250" localSheetId="0" hidden="1">'Original'!$E$115</definedName>
    <definedName name="QB_ROW_323250" localSheetId="0" hidden="1">'Original'!$E$112</definedName>
    <definedName name="QB_ROW_324250" localSheetId="0" hidden="1">'Original'!$E$91</definedName>
    <definedName name="QB_ROW_328250" localSheetId="0" hidden="1">'Original'!$E$63</definedName>
    <definedName name="QB_ROW_329250" localSheetId="0" hidden="1">'Original'!$E$62</definedName>
    <definedName name="QB_ROW_43040" localSheetId="0" hidden="1">'Original'!$D$61</definedName>
    <definedName name="QB_ROW_43340" localSheetId="0" hidden="1">'Original'!$D$75</definedName>
    <definedName name="QB_ROW_56250" localSheetId="0" hidden="1">'Original'!$E$74</definedName>
    <definedName name="QB_ROW_75040" localSheetId="0" hidden="1">'Original'!$D$134</definedName>
    <definedName name="QB_ROW_75340" localSheetId="0" hidden="1">'Original'!$D$153</definedName>
    <definedName name="QB_ROW_85040" localSheetId="0" hidden="1">'Original'!$D$76</definedName>
    <definedName name="QB_ROW_85340" localSheetId="0" hidden="1">'Original'!$D$88</definedName>
    <definedName name="QB_ROW_86321" localSheetId="0" hidden="1">'Original'!$B$59</definedName>
    <definedName name="QBCANSUPPORTUPDATE" localSheetId="0">TRUE</definedName>
    <definedName name="QBCOMPANYFILENAME" localSheetId="0">"C:\Users\ChamberL\Desktop\MSDDA QuickBooks backup 5-4-11.QBW"</definedName>
    <definedName name="QBENDDATE" localSheetId="0">20150228</definedName>
    <definedName name="QBHEADERSONSCREEN" localSheetId="0">FALSE</definedName>
    <definedName name="QBMETADATASIZE" localSheetId="0">5809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"da37ab01e2ec4d6bb53c4f89fecb0cd7"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8</definedName>
    <definedName name="QBSTARTDATE" localSheetId="0">20140701</definedName>
  </definedNames>
  <calcPr fullCalcOnLoad="1"/>
</workbook>
</file>

<file path=xl/sharedStrings.xml><?xml version="1.0" encoding="utf-8"?>
<sst xmlns="http://schemas.openxmlformats.org/spreadsheetml/2006/main" count="276" uniqueCount="268">
  <si>
    <t>Ordinary Income/Expense</t>
  </si>
  <si>
    <t>Income</t>
  </si>
  <si>
    <t>248-411 · Allocation from Fund Balance</t>
  </si>
  <si>
    <t>TIF Revenues</t>
  </si>
  <si>
    <t>248-404 · Delinquent Personal PropertyTax</t>
  </si>
  <si>
    <t>248-401 · TIF Revenue</t>
  </si>
  <si>
    <t>248-403 · Delinquent Taxes</t>
  </si>
  <si>
    <t>Total TIF Revenues</t>
  </si>
  <si>
    <t>Committee Revenues</t>
  </si>
  <si>
    <t>248-270 · Committee Revenue</t>
  </si>
  <si>
    <t>248-269 · Design Comm Rev-Hanging Baskets</t>
  </si>
  <si>
    <t>248-275 · Promotion Comm. Rev.-Co-op Adv.</t>
  </si>
  <si>
    <t>Total 248-270 · Committee Revenue</t>
  </si>
  <si>
    <t>Total Committee Revenues</t>
  </si>
  <si>
    <t>Event Revenue</t>
  </si>
  <si>
    <t>248-280 · Event Revenues</t>
  </si>
  <si>
    <t>248-780 · Women's Wine &amp; Chocolate Walk</t>
  </si>
  <si>
    <t>248-295 · Frostbite HGS Sponsorships</t>
  </si>
  <si>
    <t>248-290 · Boos, Brews &amp; Brats</t>
  </si>
  <si>
    <t>248-293 · Boos, Brews &amp; Brats 5K</t>
  </si>
  <si>
    <t>248-292 · Boos, Brews &amp; Brats Sponsorship</t>
  </si>
  <si>
    <t>248-283 · Sleighbell</t>
  </si>
  <si>
    <t>248-289 · Sleighbell Miscellaneous Income</t>
  </si>
  <si>
    <t>248-286 · Sleighbell Sponsorships</t>
  </si>
  <si>
    <t>248-282 · Sidewalk Sales</t>
  </si>
  <si>
    <t>248-281 · Hops &amp; Props</t>
  </si>
  <si>
    <t>248-288 · Hops &amp; Props Admissions</t>
  </si>
  <si>
    <t>248-287 · Hops &amp; Props Beer &amp; Food</t>
  </si>
  <si>
    <t>248-285 · Hops &amp; Props Miscellaneous</t>
  </si>
  <si>
    <t>248-284 · Hops &amp; Props Sponsors</t>
  </si>
  <si>
    <t>Total 248-280 · Event Revenues</t>
  </si>
  <si>
    <t>Total Event Revenue</t>
  </si>
  <si>
    <t>Friends of Downtown Manistee</t>
  </si>
  <si>
    <t>248-302 · Tree Sponsorships</t>
  </si>
  <si>
    <t>248-301 · Holiday Decorations Sponsorship</t>
  </si>
  <si>
    <t>Total Friends of Downtown Manistee</t>
  </si>
  <si>
    <t>248-664 · Interest Income</t>
  </si>
  <si>
    <t>Total Income</t>
  </si>
  <si>
    <t>Gross Profit</t>
  </si>
  <si>
    <t>Expense</t>
  </si>
  <si>
    <t>Office Related Expenses</t>
  </si>
  <si>
    <t>248-847 · Advertising</t>
  </si>
  <si>
    <t>248-869 · Business Expo</t>
  </si>
  <si>
    <t>248-868 · Insurance</t>
  </si>
  <si>
    <t>248-867 · Mobile Phone Stipend</t>
  </si>
  <si>
    <t>248-866 · Meeting Hosting-Refreshments</t>
  </si>
  <si>
    <t>248-861 · Credit Card Expense</t>
  </si>
  <si>
    <t>248-865 · Training-Education-Conferences</t>
  </si>
  <si>
    <t>248-859 · Printing &amp; Reproduction</t>
  </si>
  <si>
    <t>248-858 · Miscellaneous-Office Related</t>
  </si>
  <si>
    <t>248-857 · Membership Dues</t>
  </si>
  <si>
    <t>248-854 · Postage</t>
  </si>
  <si>
    <t>248-853 · Office Equipment and Supplies</t>
  </si>
  <si>
    <t>248-863 · Travel</t>
  </si>
  <si>
    <t>Total Office Related Expenses</t>
  </si>
  <si>
    <t>Personnel Related Expense</t>
  </si>
  <si>
    <t>248-700 · Administrative Services</t>
  </si>
  <si>
    <t>Gross Salary - Director</t>
  </si>
  <si>
    <t>248-718 · Gross Salary - Director</t>
  </si>
  <si>
    <t>248-705 · Federal 941 Company Expense</t>
  </si>
  <si>
    <t>248-711 · Unemployment</t>
  </si>
  <si>
    <t>248-712 · Workmen's Compensation</t>
  </si>
  <si>
    <t>248-718 · Gross Salary - Director - Other</t>
  </si>
  <si>
    <t>Total 248-718 · Gross Salary - Director</t>
  </si>
  <si>
    <t>Total Gross Salary - Director</t>
  </si>
  <si>
    <t>Total Personnel Related Expense</t>
  </si>
  <si>
    <t>Fee Related Expenses</t>
  </si>
  <si>
    <t>248-731 · Bank Service Charges</t>
  </si>
  <si>
    <t>248-906 · TIF Plan Redevelopment</t>
  </si>
  <si>
    <t>248-904 · Annual Audit</t>
  </si>
  <si>
    <t>248-903 · 1999 Bond Payment-Streetscape</t>
  </si>
  <si>
    <t>248-902 · Legal Fees</t>
  </si>
  <si>
    <t>Total Fee Related Expenses</t>
  </si>
  <si>
    <t>Design Committee RelatedExpense</t>
  </si>
  <si>
    <t>248-639 · Trees</t>
  </si>
  <si>
    <t>248-665 · Hanging Baskets Watering/Maint</t>
  </si>
  <si>
    <t>248-663 · Signage</t>
  </si>
  <si>
    <t>248-662 · 2-Way River St Traffic Project</t>
  </si>
  <si>
    <t>248-659 · Riverwalk Landscaping</t>
  </si>
  <si>
    <t>248-653 · Holiday Decorations</t>
  </si>
  <si>
    <t>248-652 · Facade Grant Program</t>
  </si>
  <si>
    <t>248-651 · Downtown Maintenance</t>
  </si>
  <si>
    <t>248-649 · Downtown Flower Program</t>
  </si>
  <si>
    <t>Total Design Committee RelatedExpense</t>
  </si>
  <si>
    <t>Economic RestructuringCommittee</t>
  </si>
  <si>
    <t>248-634 · Developer Day</t>
  </si>
  <si>
    <t>248-633 · Local Banks ($25,000 Loan)</t>
  </si>
  <si>
    <t>248-632 · IRP Loan Program</t>
  </si>
  <si>
    <t>248-631 · Revolving Loan Fund Marketing</t>
  </si>
  <si>
    <t>248-628 · Property Acquisition</t>
  </si>
  <si>
    <t>248-627 · Recruitment Team</t>
  </si>
  <si>
    <t>248-625 · Business Assistance Team (BAT)</t>
  </si>
  <si>
    <t>Total Economic RestructuringCommittee</t>
  </si>
  <si>
    <t>Organization Committee</t>
  </si>
  <si>
    <t>248-604 · MSDDA Website (hosting)</t>
  </si>
  <si>
    <t>248-603 · Volunteer Appreciation Event</t>
  </si>
  <si>
    <t>248-602 · Downtown Dollars Program</t>
  </si>
  <si>
    <t>248-601 · Volunteer Recruitment</t>
  </si>
  <si>
    <t>248-600 · Main Street Program Newsletter</t>
  </si>
  <si>
    <t>Total Organization Committee</t>
  </si>
  <si>
    <t>Promotions Committee Expenses</t>
  </si>
  <si>
    <t>248-751 · Promotions Committee Expense</t>
  </si>
  <si>
    <t>248-855 · Advertising</t>
  </si>
  <si>
    <t>248-607 · Website Redevelopment</t>
  </si>
  <si>
    <t>248-782 · Women's Wine &amp; Chocolate Walk</t>
  </si>
  <si>
    <t>248-777 · Co-op Advertising Pass-through</t>
  </si>
  <si>
    <t>248-776 · Co-op Advertising</t>
  </si>
  <si>
    <t>248-775 · Boos, Brews &amp; Brats</t>
  </si>
  <si>
    <t>248-771 · Targeted Coupon-Voucher Program</t>
  </si>
  <si>
    <t>248-764 · Sleighbell Weekend</t>
  </si>
  <si>
    <t>248-763 · Sidewalk Sales</t>
  </si>
  <si>
    <t>248-759 · Mens &amp; Ladies Nights</t>
  </si>
  <si>
    <t>248-774 · Frostbite Saturday</t>
  </si>
  <si>
    <t>248-752 · Downtown Brochure</t>
  </si>
  <si>
    <t>248-761 · Hops &amp; Props on the River</t>
  </si>
  <si>
    <t>248-758 · HomeGrown Saturdays</t>
  </si>
  <si>
    <t>Total 248-751 · Promotions Committee Expense</t>
  </si>
  <si>
    <t>Total Promotions Committee Expenses</t>
  </si>
  <si>
    <t>Total Expense</t>
  </si>
  <si>
    <t>Net Ordinary Income</t>
  </si>
  <si>
    <t>Hanging Baskets</t>
  </si>
  <si>
    <t>248-273 · Econ Restructure-Loan Application Fees</t>
  </si>
  <si>
    <t>FY 13-14 Actual</t>
  </si>
  <si>
    <t>FY 13-14 Budget</t>
  </si>
  <si>
    <t>Grant Income</t>
  </si>
  <si>
    <t>Event Merchandise Sales</t>
  </si>
  <si>
    <t>248-291 · Boos,Brews&amp;Brats Alcohol Sales &amp; Food</t>
  </si>
  <si>
    <t>Boos, Brews and Brats Admission</t>
  </si>
  <si>
    <t>Misc. Income (other, vendor permits regis.)</t>
  </si>
  <si>
    <t>Moving Expense</t>
  </si>
  <si>
    <t>DDA Director Expenses Other</t>
  </si>
  <si>
    <t>Accounting</t>
  </si>
  <si>
    <t>Outreach Roadshows</t>
  </si>
  <si>
    <t>Downtown Database</t>
  </si>
  <si>
    <t>Database</t>
  </si>
  <si>
    <t>Promotions PSA's</t>
  </si>
  <si>
    <t xml:space="preserve">PR </t>
  </si>
  <si>
    <t>Contributions (Farmers' Market)</t>
  </si>
  <si>
    <t>Tightlines For Troops</t>
  </si>
  <si>
    <t>Spring &amp; Fall Shopping Nights</t>
  </si>
  <si>
    <t>Riverwalk Vegetation Removal</t>
  </si>
  <si>
    <t>FY 14-15 Budget</t>
  </si>
  <si>
    <t>FY 14-15 Actual To Date</t>
  </si>
  <si>
    <t>Proposed Budget FY 15-16</t>
  </si>
  <si>
    <t>Biz 101 Educational Series</t>
  </si>
  <si>
    <t>Crosswalk Signs</t>
  </si>
  <si>
    <t>Red, White, and Blues</t>
  </si>
  <si>
    <t>Red, White and Blues</t>
  </si>
  <si>
    <t>Manistee City</t>
  </si>
  <si>
    <t>TIF Revenue</t>
  </si>
  <si>
    <t>Required Expenditures</t>
  </si>
  <si>
    <t>Payroll</t>
  </si>
  <si>
    <t>Admin</t>
  </si>
  <si>
    <t>Bond Payment</t>
  </si>
  <si>
    <t>Insurance</t>
  </si>
  <si>
    <t>Bank Service Charge</t>
  </si>
  <si>
    <t>Office Related</t>
  </si>
  <si>
    <t>Phone</t>
  </si>
  <si>
    <t>Meeting Refreshment</t>
  </si>
  <si>
    <t>Credit Card</t>
  </si>
  <si>
    <t>Training</t>
  </si>
  <si>
    <t>Printing &amp; Reproduc</t>
  </si>
  <si>
    <t>Misc</t>
  </si>
  <si>
    <t>Membership due</t>
  </si>
  <si>
    <t>Advertising</t>
  </si>
  <si>
    <t>Postage</t>
  </si>
  <si>
    <t>Travel</t>
  </si>
  <si>
    <t>Prof. Services</t>
  </si>
  <si>
    <t>TIF Plan Redevelop</t>
  </si>
  <si>
    <t>Annual Audit</t>
  </si>
  <si>
    <t>Local Banks ($25,000 Loan)</t>
  </si>
  <si>
    <t>IRP Loan Program</t>
  </si>
  <si>
    <t>Revolving loan Fund</t>
  </si>
  <si>
    <t>Legal Fees</t>
  </si>
  <si>
    <t>Maintenance</t>
  </si>
  <si>
    <t>Downtown Maint</t>
  </si>
  <si>
    <t>Beautification</t>
  </si>
  <si>
    <t>Trees</t>
  </si>
  <si>
    <t>Landscaping</t>
  </si>
  <si>
    <t>Holiday Decorations</t>
  </si>
  <si>
    <t>Façade Grant</t>
  </si>
  <si>
    <t>Flowers</t>
  </si>
  <si>
    <t>Projects</t>
  </si>
  <si>
    <t>Recruitment Team</t>
  </si>
  <si>
    <t>Downtown Dollars</t>
  </si>
  <si>
    <t>Volunteers</t>
  </si>
  <si>
    <t>Volunteer Appreciation</t>
  </si>
  <si>
    <t>Volunteer Recruitment</t>
  </si>
  <si>
    <t>Co-Op Advertising</t>
  </si>
  <si>
    <t>Website  Redevelopment</t>
  </si>
  <si>
    <t>MSDDA Website (hosting)</t>
  </si>
  <si>
    <t>Events</t>
  </si>
  <si>
    <t>Hops &amp; Props Rev</t>
  </si>
  <si>
    <t>Hops &amp; Props Exp</t>
  </si>
  <si>
    <t>Boos, Brews &amp; Brats Exp</t>
  </si>
  <si>
    <t>Misc. Rev</t>
  </si>
  <si>
    <t>Hanging Baskets Sponsors</t>
  </si>
  <si>
    <t xml:space="preserve">Tree Sponsors </t>
  </si>
  <si>
    <t>Holiday Decoration Sponsors</t>
  </si>
  <si>
    <t>Fund Balance</t>
  </si>
  <si>
    <t>Business Expo</t>
  </si>
  <si>
    <t>Total 248-283 · Sleighbell subtotal</t>
  </si>
  <si>
    <t>Total 248-290 · Boos, Brews &amp; Brats  subtotal</t>
  </si>
  <si>
    <t>Total 248-281 · Hops &amp; Props subtotal</t>
  </si>
  <si>
    <t>Total Misc.</t>
  </si>
  <si>
    <t>Misc. Income</t>
  </si>
  <si>
    <t>Event Merchandise</t>
  </si>
  <si>
    <t>Loan Application Fees</t>
  </si>
  <si>
    <t>Grants</t>
  </si>
  <si>
    <t>Relocation</t>
  </si>
  <si>
    <t>Educational Series</t>
  </si>
  <si>
    <t>Total Revenue</t>
  </si>
  <si>
    <t>Total Required</t>
  </si>
  <si>
    <t>Total Office Expenditures</t>
  </si>
  <si>
    <t>Total Maintenance</t>
  </si>
  <si>
    <t>Total Beautification</t>
  </si>
  <si>
    <t>Total Projects</t>
  </si>
  <si>
    <t>Total Volunteer Expenditures</t>
  </si>
  <si>
    <t>Total Advertising</t>
  </si>
  <si>
    <t>Total Expenditures</t>
  </si>
  <si>
    <t>Income/Loss before Events</t>
  </si>
  <si>
    <t>Total Income/(Loss)</t>
  </si>
  <si>
    <t>Event Income/(Loss)</t>
  </si>
  <si>
    <t>Total Misc. Revenue</t>
  </si>
  <si>
    <t>Revenue Co-Op</t>
  </si>
  <si>
    <t>Promo Expense Pass Through</t>
  </si>
  <si>
    <t>Contribution Farmer's Market</t>
  </si>
  <si>
    <t>Interest Income</t>
  </si>
  <si>
    <t>Total Professional Services</t>
  </si>
  <si>
    <t>Property Acquisitions</t>
  </si>
  <si>
    <t>Downtown brochure</t>
  </si>
  <si>
    <t>Frostbite Sponsorships</t>
  </si>
  <si>
    <t>Budget</t>
  </si>
  <si>
    <t>Boos, Brews &amp; Brats Rev</t>
  </si>
  <si>
    <t>Sleighbell Weekend Rev</t>
  </si>
  <si>
    <t>Sleighbell Weekend  Exp</t>
  </si>
  <si>
    <t>Red White &amp; Blue Rev</t>
  </si>
  <si>
    <t>Red White &amp; Blue Exp</t>
  </si>
  <si>
    <t>Frostbite Saturday Exp</t>
  </si>
  <si>
    <t>Side Walk Sales Rev</t>
  </si>
  <si>
    <t>Sidewalk Sales Exp</t>
  </si>
  <si>
    <t>Wine &amp; Chocolate Walk Rev</t>
  </si>
  <si>
    <t>Wine &amp; Chocolate Walk Exp</t>
  </si>
  <si>
    <t xml:space="preserve">Other Event </t>
  </si>
  <si>
    <t>Cross Walks</t>
  </si>
  <si>
    <t>2016-2017</t>
  </si>
  <si>
    <t>Rent</t>
  </si>
  <si>
    <t>Office Supplies / Equip</t>
  </si>
  <si>
    <t>City Allocation</t>
  </si>
  <si>
    <t>Hanging Baskets + Watering</t>
  </si>
  <si>
    <t>Loop Signage</t>
  </si>
  <si>
    <t>Window Wraps</t>
  </si>
  <si>
    <t>Historic Tour Plaques</t>
  </si>
  <si>
    <t>Redevelopment Liquor Licenses</t>
  </si>
  <si>
    <t>Marketing &amp; Incentivizing Residental Space</t>
  </si>
  <si>
    <t>Newsletter + Mailing</t>
  </si>
  <si>
    <t>Small Taxpayer Exemption on Personal Property</t>
  </si>
  <si>
    <t>Retainer for Rightside Design (promotions)</t>
  </si>
  <si>
    <t>Delinquent Personal Property Taxes</t>
  </si>
  <si>
    <t>Delinquent Taxes</t>
  </si>
  <si>
    <t>Total TIF Revenue</t>
  </si>
  <si>
    <t>Business Assistance - other</t>
  </si>
  <si>
    <t xml:space="preserve">2017-2018 </t>
  </si>
  <si>
    <t>DDA 2018-2019 Proposed Budget</t>
  </si>
  <si>
    <t xml:space="preserve">2018-2019 </t>
  </si>
  <si>
    <t>-</t>
  </si>
  <si>
    <t>Men's &amp; Ladies Night Exp</t>
  </si>
  <si>
    <t>Men's &amp; Ladies Night Rev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</si>
</sst>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0.00_);\(0.00\)"/>
    <numFmt numFmtId="172" formatCode="[$-409]h:mm:ss\ AM/PM"/>
    <numFmt numFmtId="173" formatCode="[$-409]dddd\,\ mmmm\ d\,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i/>
      <sz val="8"/>
      <color rgb="FF00B050"/>
      <name val="Arial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ashed"/>
      <right style="dashed"/>
      <top style="double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 style="dashed"/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49" fontId="43" fillId="0" borderId="0" xfId="0" applyNumberFormat="1" applyFont="1" applyAlignment="1">
      <alignment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3" fillId="0" borderId="0" xfId="0" applyNumberFormat="1" applyFont="1" applyAlignment="1">
      <alignment/>
    </xf>
    <xf numFmtId="0" fontId="0" fillId="0" borderId="0" xfId="0" applyAlignment="1">
      <alignment/>
    </xf>
    <xf numFmtId="49" fontId="43" fillId="0" borderId="0" xfId="0" applyNumberFormat="1" applyFont="1" applyAlignment="1">
      <alignment/>
    </xf>
    <xf numFmtId="44" fontId="0" fillId="0" borderId="0" xfId="44" applyFont="1" applyFill="1" applyAlignment="1">
      <alignment/>
    </xf>
    <xf numFmtId="44" fontId="0" fillId="0" borderId="10" xfId="44" applyFont="1" applyFill="1" applyBorder="1" applyAlignment="1">
      <alignment horizontal="center"/>
    </xf>
    <xf numFmtId="44" fontId="0" fillId="0" borderId="0" xfId="44" applyFont="1" applyFill="1" applyBorder="1" applyAlignment="1">
      <alignment/>
    </xf>
    <xf numFmtId="43" fontId="44" fillId="0" borderId="0" xfId="42" applyFont="1" applyFill="1" applyAlignment="1" applyProtection="1">
      <alignment/>
      <protection locked="0"/>
    </xf>
    <xf numFmtId="164" fontId="44" fillId="0" borderId="0" xfId="0" applyNumberFormat="1" applyFont="1" applyFill="1" applyAlignment="1">
      <alignment/>
    </xf>
    <xf numFmtId="43" fontId="45" fillId="0" borderId="11" xfId="42" applyFont="1" applyFill="1" applyBorder="1" applyAlignment="1">
      <alignment/>
    </xf>
    <xf numFmtId="164" fontId="44" fillId="0" borderId="0" xfId="0" applyNumberFormat="1" applyFont="1" applyFill="1" applyBorder="1" applyAlignment="1">
      <alignment/>
    </xf>
    <xf numFmtId="43" fontId="44" fillId="0" borderId="12" xfId="42" applyFont="1" applyFill="1" applyBorder="1" applyAlignment="1" applyProtection="1">
      <alignment/>
      <protection locked="0"/>
    </xf>
    <xf numFmtId="43" fontId="45" fillId="0" borderId="13" xfId="42" applyFont="1" applyFill="1" applyBorder="1" applyAlignment="1">
      <alignment/>
    </xf>
    <xf numFmtId="0" fontId="0" fillId="0" borderId="0" xfId="0" applyFill="1" applyAlignment="1">
      <alignment/>
    </xf>
    <xf numFmtId="49" fontId="43" fillId="0" borderId="0" xfId="0" applyNumberFormat="1" applyFont="1" applyFill="1" applyAlignment="1">
      <alignment/>
    </xf>
    <xf numFmtId="43" fontId="46" fillId="0" borderId="0" xfId="42" applyFont="1" applyFill="1" applyBorder="1" applyAlignment="1" applyProtection="1">
      <alignment/>
      <protection locked="0"/>
    </xf>
    <xf numFmtId="43" fontId="47" fillId="0" borderId="0" xfId="42" applyFont="1" applyFill="1" applyAlignment="1" applyProtection="1">
      <alignment/>
      <protection locked="0"/>
    </xf>
    <xf numFmtId="164" fontId="47" fillId="0" borderId="0" xfId="0" applyNumberFormat="1" applyFont="1" applyFill="1" applyAlignment="1">
      <alignment/>
    </xf>
    <xf numFmtId="43" fontId="47" fillId="0" borderId="11" xfId="42" applyFont="1" applyFill="1" applyBorder="1" applyAlignment="1">
      <alignment/>
    </xf>
    <xf numFmtId="4" fontId="0" fillId="0" borderId="0" xfId="0" applyNumberFormat="1" applyFill="1" applyAlignment="1">
      <alignment/>
    </xf>
    <xf numFmtId="43" fontId="0" fillId="0" borderId="0" xfId="0" applyNumberFormat="1" applyAlignment="1">
      <alignment/>
    </xf>
    <xf numFmtId="44" fontId="41" fillId="0" borderId="12" xfId="44" applyFont="1" applyFill="1" applyBorder="1" applyAlignment="1">
      <alignment/>
    </xf>
    <xf numFmtId="44" fontId="41" fillId="0" borderId="0" xfId="44" applyFont="1" applyFill="1" applyAlignment="1">
      <alignment/>
    </xf>
    <xf numFmtId="0" fontId="41" fillId="0" borderId="0" xfId="0" applyFont="1" applyFill="1" applyAlignment="1">
      <alignment/>
    </xf>
    <xf numFmtId="0" fontId="44" fillId="0" borderId="0" xfId="0" applyNumberFormat="1" applyFont="1" applyFill="1" applyAlignment="1" applyProtection="1">
      <alignment/>
      <protection locked="0"/>
    </xf>
    <xf numFmtId="43" fontId="45" fillId="0" borderId="0" xfId="42" applyFont="1" applyFill="1" applyAlignment="1" applyProtection="1">
      <alignment/>
      <protection locked="0"/>
    </xf>
    <xf numFmtId="164" fontId="45" fillId="0" borderId="0" xfId="0" applyNumberFormat="1" applyFont="1" applyFill="1" applyAlignment="1">
      <alignment/>
    </xf>
    <xf numFmtId="43" fontId="44" fillId="0" borderId="10" xfId="42" applyFont="1" applyFill="1" applyBorder="1" applyAlignment="1" applyProtection="1">
      <alignment/>
      <protection locked="0"/>
    </xf>
    <xf numFmtId="164" fontId="44" fillId="0" borderId="10" xfId="0" applyNumberFormat="1" applyFont="1" applyFill="1" applyBorder="1" applyAlignment="1">
      <alignment/>
    </xf>
    <xf numFmtId="43" fontId="45" fillId="0" borderId="14" xfId="42" applyFont="1" applyFill="1" applyBorder="1" applyAlignment="1">
      <alignment/>
    </xf>
    <xf numFmtId="43" fontId="48" fillId="0" borderId="0" xfId="42" applyFont="1" applyFill="1" applyAlignment="1" applyProtection="1">
      <alignment/>
      <protection locked="0"/>
    </xf>
    <xf numFmtId="43" fontId="48" fillId="0" borderId="11" xfId="42" applyFont="1" applyFill="1" applyBorder="1" applyAlignment="1">
      <alignment/>
    </xf>
    <xf numFmtId="164" fontId="45" fillId="0" borderId="0" xfId="0" applyNumberFormat="1" applyFont="1" applyFill="1" applyBorder="1" applyAlignment="1">
      <alignment/>
    </xf>
    <xf numFmtId="43" fontId="43" fillId="0" borderId="15" xfId="42" applyFont="1" applyFill="1" applyBorder="1" applyAlignment="1" applyProtection="1">
      <alignment/>
      <protection locked="0"/>
    </xf>
    <xf numFmtId="164" fontId="43" fillId="0" borderId="15" xfId="0" applyNumberFormat="1" applyFont="1" applyFill="1" applyBorder="1" applyAlignment="1">
      <alignment/>
    </xf>
    <xf numFmtId="43" fontId="49" fillId="0" borderId="16" xfId="42" applyFont="1" applyFill="1" applyBorder="1" applyAlignment="1">
      <alignment/>
    </xf>
    <xf numFmtId="164" fontId="44" fillId="0" borderId="12" xfId="0" applyNumberFormat="1" applyFont="1" applyFill="1" applyBorder="1" applyAlignment="1">
      <alignment/>
    </xf>
    <xf numFmtId="43" fontId="44" fillId="0" borderId="17" xfId="42" applyFont="1" applyFill="1" applyBorder="1" applyAlignment="1" applyProtection="1">
      <alignment/>
      <protection locked="0"/>
    </xf>
    <xf numFmtId="43" fontId="45" fillId="0" borderId="18" xfId="42" applyFont="1" applyFill="1" applyBorder="1" applyAlignment="1">
      <alignment/>
    </xf>
    <xf numFmtId="43" fontId="43" fillId="0" borderId="19" xfId="42" applyFont="1" applyFill="1" applyBorder="1" applyAlignment="1" applyProtection="1">
      <alignment/>
      <protection locked="0"/>
    </xf>
    <xf numFmtId="43" fontId="49" fillId="0" borderId="20" xfId="42" applyFont="1" applyFill="1" applyBorder="1" applyAlignment="1">
      <alignment/>
    </xf>
    <xf numFmtId="44" fontId="43" fillId="0" borderId="0" xfId="44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1" fillId="0" borderId="12" xfId="0" applyFont="1" applyFill="1" applyBorder="1" applyAlignment="1">
      <alignment/>
    </xf>
    <xf numFmtId="49" fontId="51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44" fontId="0" fillId="0" borderId="12" xfId="44" applyFont="1" applyFill="1" applyBorder="1" applyAlignment="1">
      <alignment/>
    </xf>
    <xf numFmtId="43" fontId="2" fillId="0" borderId="17" xfId="42" applyFont="1" applyFill="1" applyBorder="1" applyAlignment="1" applyProtection="1">
      <alignment/>
      <protection locked="0"/>
    </xf>
    <xf numFmtId="43" fontId="2" fillId="0" borderId="18" xfId="42" applyFont="1" applyFill="1" applyBorder="1" applyAlignment="1">
      <alignment/>
    </xf>
    <xf numFmtId="43" fontId="2" fillId="0" borderId="12" xfId="42" applyFont="1" applyFill="1" applyBorder="1" applyAlignment="1" applyProtection="1">
      <alignment/>
      <protection locked="0"/>
    </xf>
    <xf numFmtId="164" fontId="2" fillId="0" borderId="12" xfId="0" applyNumberFormat="1" applyFont="1" applyFill="1" applyBorder="1" applyAlignment="1">
      <alignment/>
    </xf>
    <xf numFmtId="43" fontId="2" fillId="0" borderId="13" xfId="42" applyFont="1" applyFill="1" applyBorder="1" applyAlignment="1">
      <alignment/>
    </xf>
    <xf numFmtId="43" fontId="45" fillId="33" borderId="11" xfId="42" applyFont="1" applyFill="1" applyBorder="1" applyAlignment="1">
      <alignment/>
    </xf>
    <xf numFmtId="43" fontId="2" fillId="33" borderId="11" xfId="42" applyFont="1" applyFill="1" applyBorder="1" applyAlignment="1">
      <alignment/>
    </xf>
    <xf numFmtId="44" fontId="0" fillId="0" borderId="0" xfId="44" applyFont="1" applyFill="1" applyAlignment="1">
      <alignment horizontal="center"/>
    </xf>
    <xf numFmtId="44" fontId="25" fillId="0" borderId="0" xfId="44" applyFont="1" applyFill="1" applyAlignment="1">
      <alignment/>
    </xf>
    <xf numFmtId="8" fontId="41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7" fontId="41" fillId="0" borderId="12" xfId="0" applyNumberFormat="1" applyFont="1" applyFill="1" applyBorder="1" applyAlignment="1">
      <alignment/>
    </xf>
    <xf numFmtId="7" fontId="0" fillId="0" borderId="0" xfId="0" applyNumberFormat="1" applyFill="1" applyAlignment="1">
      <alignment/>
    </xf>
    <xf numFmtId="7" fontId="0" fillId="0" borderId="12" xfId="0" applyNumberFormat="1" applyFont="1" applyFill="1" applyBorder="1" applyAlignment="1">
      <alignment/>
    </xf>
    <xf numFmtId="0" fontId="41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44" fontId="41" fillId="0" borderId="22" xfId="44" applyFont="1" applyFill="1" applyBorder="1" applyAlignment="1">
      <alignment/>
    </xf>
    <xf numFmtId="8" fontId="41" fillId="0" borderId="22" xfId="0" applyNumberFormat="1" applyFont="1" applyFill="1" applyBorder="1" applyAlignment="1">
      <alignment/>
    </xf>
    <xf numFmtId="44" fontId="41" fillId="0" borderId="23" xfId="44" applyFont="1" applyFill="1" applyBorder="1" applyAlignment="1">
      <alignment/>
    </xf>
    <xf numFmtId="7" fontId="41" fillId="0" borderId="22" xfId="0" applyNumberFormat="1" applyFont="1" applyFill="1" applyBorder="1" applyAlignment="1">
      <alignment/>
    </xf>
    <xf numFmtId="0" fontId="41" fillId="0" borderId="22" xfId="0" applyFont="1" applyFill="1" applyBorder="1" applyAlignment="1">
      <alignment/>
    </xf>
    <xf numFmtId="44" fontId="0" fillId="0" borderId="0" xfId="0" applyNumberFormat="1" applyFill="1" applyAlignment="1">
      <alignment/>
    </xf>
    <xf numFmtId="44" fontId="0" fillId="0" borderId="0" xfId="44" applyFont="1" applyFill="1" applyAlignment="1">
      <alignment horizontal="center"/>
    </xf>
    <xf numFmtId="44" fontId="0" fillId="0" borderId="10" xfId="44" applyFont="1" applyFill="1" applyBorder="1" applyAlignment="1">
      <alignment horizontal="center"/>
    </xf>
    <xf numFmtId="44" fontId="0" fillId="34" borderId="0" xfId="44" applyFont="1" applyFill="1" applyAlignment="1">
      <alignment/>
    </xf>
    <xf numFmtId="44" fontId="0" fillId="0" borderId="0" xfId="44" applyFont="1" applyFill="1" applyAlignment="1">
      <alignment/>
    </xf>
    <xf numFmtId="44" fontId="0" fillId="0" borderId="0" xfId="44" applyFont="1" applyFill="1" applyAlignment="1">
      <alignment horizontal="center"/>
    </xf>
    <xf numFmtId="44" fontId="0" fillId="0" borderId="0" xfId="44" applyNumberFormat="1" applyFont="1" applyFill="1" applyAlignment="1">
      <alignment/>
    </xf>
    <xf numFmtId="44" fontId="0" fillId="0" borderId="0" xfId="44" applyFont="1" applyFill="1" applyAlignment="1">
      <alignment horizontal="left"/>
    </xf>
    <xf numFmtId="0" fontId="49" fillId="0" borderId="0" xfId="0" applyFont="1" applyFill="1" applyAlignment="1">
      <alignment horizontal="center" wrapText="1"/>
    </xf>
    <xf numFmtId="49" fontId="43" fillId="0" borderId="0" xfId="0" applyNumberFormat="1" applyFont="1" applyFill="1" applyAlignment="1">
      <alignment horizontal="center" wrapText="1"/>
    </xf>
    <xf numFmtId="0" fontId="52" fillId="0" borderId="24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-18%20Approved%20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Breakdow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9"/>
  <sheetViews>
    <sheetView zoomScalePageLayoutView="0" workbookViewId="0" topLeftCell="A1">
      <pane xSplit="7" ySplit="2" topLeftCell="H132" activePane="bottomRight" state="frozen"/>
      <selection pane="topLeft" activeCell="A1" sqref="A1"/>
      <selection pane="topRight" activeCell="I1" sqref="I1"/>
      <selection pane="bottomLeft" activeCell="A3" sqref="A3"/>
      <selection pane="bottomRight" activeCell="N82" sqref="N82"/>
    </sheetView>
  </sheetViews>
  <sheetFormatPr defaultColWidth="8.8515625" defaultRowHeight="15"/>
  <cols>
    <col min="1" max="6" width="1.7109375" style="5" customWidth="1"/>
    <col min="7" max="7" width="35.7109375" style="5" customWidth="1"/>
    <col min="8" max="8" width="10.421875" style="49" customWidth="1"/>
    <col min="9" max="9" width="11.421875" style="49" customWidth="1"/>
    <col min="10" max="10" width="10.421875" style="50" customWidth="1"/>
    <col min="11" max="11" width="11.421875" style="50" customWidth="1"/>
    <col min="12" max="12" width="11.00390625" style="19" customWidth="1"/>
    <col min="13" max="14" width="8.8515625" style="0" customWidth="1"/>
    <col min="15" max="15" width="11.421875" style="0" customWidth="1"/>
    <col min="16" max="16" width="8.8515625" style="0" customWidth="1"/>
    <col min="17" max="17" width="16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88" t="s">
        <v>122</v>
      </c>
      <c r="I1" s="88" t="s">
        <v>123</v>
      </c>
      <c r="J1" s="87" t="s">
        <v>142</v>
      </c>
      <c r="K1" s="87" t="s">
        <v>141</v>
      </c>
      <c r="L1" s="89" t="s">
        <v>143</v>
      </c>
    </row>
    <row r="2" spans="1:12" s="4" customFormat="1" ht="24" customHeight="1">
      <c r="A2" s="3"/>
      <c r="B2" s="3"/>
      <c r="C2" s="3"/>
      <c r="D2" s="3"/>
      <c r="E2" s="3"/>
      <c r="F2" s="3"/>
      <c r="G2" s="3"/>
      <c r="H2" s="88"/>
      <c r="I2" s="88"/>
      <c r="J2" s="87"/>
      <c r="K2" s="87"/>
      <c r="L2" s="90"/>
    </row>
    <row r="3" spans="1:12" ht="15">
      <c r="A3" s="1" t="s">
        <v>0</v>
      </c>
      <c r="B3" s="1"/>
      <c r="C3" s="1"/>
      <c r="D3" s="1"/>
      <c r="E3" s="1"/>
      <c r="F3" s="1"/>
      <c r="G3" s="1"/>
      <c r="H3" s="30"/>
      <c r="I3" s="30"/>
      <c r="J3" s="14"/>
      <c r="K3" s="14"/>
      <c r="L3" s="15"/>
    </row>
    <row r="4" spans="1:12" ht="15">
      <c r="A4" s="1"/>
      <c r="B4" s="1"/>
      <c r="C4" s="1" t="s">
        <v>1</v>
      </c>
      <c r="D4" s="1"/>
      <c r="E4" s="1"/>
      <c r="F4" s="1"/>
      <c r="G4" s="1"/>
      <c r="H4" s="30"/>
      <c r="I4" s="30"/>
      <c r="J4" s="14"/>
      <c r="K4" s="14"/>
      <c r="L4" s="15"/>
    </row>
    <row r="5" spans="1:17" ht="15">
      <c r="A5" s="1"/>
      <c r="B5" s="1"/>
      <c r="C5" s="1"/>
      <c r="D5" s="1" t="s">
        <v>2</v>
      </c>
      <c r="E5" s="1"/>
      <c r="F5" s="1"/>
      <c r="G5" s="1"/>
      <c r="H5" s="31">
        <v>0</v>
      </c>
      <c r="I5" s="31">
        <v>14800</v>
      </c>
      <c r="J5" s="32">
        <v>0</v>
      </c>
      <c r="K5" s="32">
        <v>0</v>
      </c>
      <c r="L5" s="15"/>
      <c r="Q5" s="6"/>
    </row>
    <row r="6" spans="1:17" s="8" customFormat="1" ht="15">
      <c r="A6" s="9"/>
      <c r="B6" s="9"/>
      <c r="C6" s="9"/>
      <c r="D6" s="9"/>
      <c r="E6" s="9"/>
      <c r="F6" s="9"/>
      <c r="G6" s="9" t="s">
        <v>124</v>
      </c>
      <c r="H6" s="31">
        <v>3500</v>
      </c>
      <c r="I6" s="31">
        <v>1500</v>
      </c>
      <c r="J6" s="32"/>
      <c r="K6" s="32"/>
      <c r="L6" s="15"/>
      <c r="Q6" s="6"/>
    </row>
    <row r="7" spans="1:12" ht="15">
      <c r="A7" s="1"/>
      <c r="B7" s="1"/>
      <c r="C7" s="1"/>
      <c r="D7" s="1" t="s">
        <v>3</v>
      </c>
      <c r="E7" s="1"/>
      <c r="F7" s="1"/>
      <c r="G7" s="1"/>
      <c r="H7" s="13"/>
      <c r="I7" s="13"/>
      <c r="J7" s="14"/>
      <c r="K7" s="14"/>
      <c r="L7" s="15"/>
    </row>
    <row r="8" spans="1:17" ht="15">
      <c r="A8" s="1"/>
      <c r="B8" s="1"/>
      <c r="C8" s="1"/>
      <c r="D8" s="1"/>
      <c r="E8" s="1" t="s">
        <v>4</v>
      </c>
      <c r="F8" s="1"/>
      <c r="G8" s="1"/>
      <c r="H8" s="13"/>
      <c r="I8" s="13"/>
      <c r="J8" s="14">
        <v>112.99</v>
      </c>
      <c r="K8" s="14"/>
      <c r="L8" s="15"/>
      <c r="O8" s="6"/>
      <c r="Q8" s="6"/>
    </row>
    <row r="9" spans="1:17" ht="15">
      <c r="A9" s="1"/>
      <c r="B9" s="1"/>
      <c r="C9" s="1"/>
      <c r="D9" s="1"/>
      <c r="E9" s="1" t="s">
        <v>5</v>
      </c>
      <c r="F9" s="1"/>
      <c r="G9" s="1"/>
      <c r="H9" s="13">
        <v>275912.68</v>
      </c>
      <c r="I9" s="13">
        <v>296000</v>
      </c>
      <c r="J9" s="14">
        <v>251271.83</v>
      </c>
      <c r="K9" s="14">
        <v>270000</v>
      </c>
      <c r="L9" s="15">
        <v>277380</v>
      </c>
      <c r="O9" s="6"/>
      <c r="Q9" s="6"/>
    </row>
    <row r="10" spans="1:12" ht="15">
      <c r="A10" s="1"/>
      <c r="B10" s="1"/>
      <c r="C10" s="1"/>
      <c r="D10" s="1"/>
      <c r="E10" s="1" t="s">
        <v>6</v>
      </c>
      <c r="F10" s="1"/>
      <c r="G10" s="1"/>
      <c r="H10" s="33">
        <v>29267.27</v>
      </c>
      <c r="I10" s="33">
        <v>5000</v>
      </c>
      <c r="J10" s="34">
        <v>25507.96</v>
      </c>
      <c r="K10" s="34"/>
      <c r="L10" s="35">
        <v>25000</v>
      </c>
    </row>
    <row r="11" spans="1:15" ht="15">
      <c r="A11" s="1"/>
      <c r="B11" s="1"/>
      <c r="C11" s="1"/>
      <c r="D11" s="1" t="s">
        <v>7</v>
      </c>
      <c r="E11" s="1"/>
      <c r="F11" s="1"/>
      <c r="G11" s="1"/>
      <c r="H11" s="31">
        <f>SUM(H8:H10)</f>
        <v>305179.95</v>
      </c>
      <c r="I11" s="31">
        <f>SUM(I8:I10)</f>
        <v>301000</v>
      </c>
      <c r="J11" s="31">
        <f>SUM(J8:J10)</f>
        <v>276892.77999999997</v>
      </c>
      <c r="K11" s="31">
        <f>SUM(K8:K10)</f>
        <v>270000</v>
      </c>
      <c r="L11" s="31">
        <f>SUM(L8:L10)</f>
        <v>302380</v>
      </c>
      <c r="O11" s="6"/>
    </row>
    <row r="12" spans="1:17" ht="28.5" customHeight="1">
      <c r="A12" s="1"/>
      <c r="B12" s="1"/>
      <c r="C12" s="1"/>
      <c r="D12" s="1" t="s">
        <v>8</v>
      </c>
      <c r="E12" s="1"/>
      <c r="F12" s="1"/>
      <c r="G12" s="1"/>
      <c r="H12" s="13"/>
      <c r="I12" s="13"/>
      <c r="J12" s="14"/>
      <c r="K12" s="14"/>
      <c r="L12" s="15"/>
      <c r="O12" s="6"/>
      <c r="Q12" s="6"/>
    </row>
    <row r="13" spans="1:17" ht="15">
      <c r="A13" s="1"/>
      <c r="B13" s="1"/>
      <c r="C13" s="1"/>
      <c r="D13" s="1"/>
      <c r="E13" s="1" t="s">
        <v>9</v>
      </c>
      <c r="F13" s="1"/>
      <c r="G13" s="1"/>
      <c r="H13" s="13"/>
      <c r="I13" s="13"/>
      <c r="J13" s="14"/>
      <c r="K13" s="14"/>
      <c r="L13" s="15"/>
      <c r="O13" s="6"/>
      <c r="Q13" s="6"/>
    </row>
    <row r="14" spans="1:17" ht="15">
      <c r="A14" s="1"/>
      <c r="B14" s="1"/>
      <c r="C14" s="1"/>
      <c r="D14" s="1"/>
      <c r="E14" s="1"/>
      <c r="F14" s="1" t="s">
        <v>121</v>
      </c>
      <c r="G14" s="1"/>
      <c r="H14" s="13"/>
      <c r="I14" s="13"/>
      <c r="J14" s="14">
        <v>0</v>
      </c>
      <c r="K14" s="14">
        <v>1000</v>
      </c>
      <c r="L14" s="15">
        <v>300</v>
      </c>
      <c r="Q14" s="6"/>
    </row>
    <row r="15" spans="1:12" ht="15">
      <c r="A15" s="1"/>
      <c r="B15" s="1"/>
      <c r="C15" s="1"/>
      <c r="D15" s="1"/>
      <c r="E15" s="1"/>
      <c r="F15" s="1" t="s">
        <v>10</v>
      </c>
      <c r="G15" s="1"/>
      <c r="H15" s="13">
        <v>135</v>
      </c>
      <c r="I15" s="13"/>
      <c r="J15" s="14">
        <v>0</v>
      </c>
      <c r="K15" s="14">
        <v>9300</v>
      </c>
      <c r="L15" s="62">
        <v>1500</v>
      </c>
    </row>
    <row r="16" spans="1:12" ht="15">
      <c r="A16" s="1"/>
      <c r="B16" s="1"/>
      <c r="C16" s="1"/>
      <c r="D16" s="1"/>
      <c r="E16" s="1"/>
      <c r="F16" s="1" t="s">
        <v>11</v>
      </c>
      <c r="G16" s="1"/>
      <c r="H16" s="13">
        <v>1550</v>
      </c>
      <c r="I16" s="13">
        <v>37000</v>
      </c>
      <c r="J16" s="16">
        <v>6000</v>
      </c>
      <c r="K16" s="16">
        <v>30000</v>
      </c>
      <c r="L16" s="62">
        <f>30000-30000</f>
        <v>0</v>
      </c>
    </row>
    <row r="17" spans="1:12" ht="15">
      <c r="A17" s="1"/>
      <c r="B17" s="1"/>
      <c r="C17" s="1"/>
      <c r="D17" s="1"/>
      <c r="E17" s="1" t="s">
        <v>12</v>
      </c>
      <c r="F17" s="1"/>
      <c r="G17" s="1"/>
      <c r="H17" s="57">
        <f>SUM(H14:H16)</f>
        <v>1685</v>
      </c>
      <c r="I17" s="57">
        <f>SUM(I14:I16)</f>
        <v>37000</v>
      </c>
      <c r="J17" s="57">
        <f>SUM(J14:J16)</f>
        <v>6000</v>
      </c>
      <c r="K17" s="57">
        <f>SUM(K14:K16)</f>
        <v>40300</v>
      </c>
      <c r="L17" s="58">
        <f>SUM(L14:L16)</f>
        <v>1800</v>
      </c>
    </row>
    <row r="18" spans="1:17" ht="13.5" customHeight="1">
      <c r="A18" s="1"/>
      <c r="B18" s="1"/>
      <c r="C18" s="1"/>
      <c r="D18" s="1" t="s">
        <v>13</v>
      </c>
      <c r="E18" s="1"/>
      <c r="F18" s="1"/>
      <c r="G18" s="1"/>
      <c r="H18" s="59">
        <f>SUM(H17)</f>
        <v>1685</v>
      </c>
      <c r="I18" s="59">
        <f>SUM(I17)</f>
        <v>37000</v>
      </c>
      <c r="J18" s="60">
        <f>SUM(J12+J17)</f>
        <v>6000</v>
      </c>
      <c r="K18" s="60">
        <f>K17</f>
        <v>40300</v>
      </c>
      <c r="L18" s="61">
        <f>L17</f>
        <v>1800</v>
      </c>
      <c r="O18" s="6"/>
      <c r="Q18" s="6"/>
    </row>
    <row r="19" spans="1:17" ht="28.5" customHeight="1">
      <c r="A19" s="1"/>
      <c r="B19" s="1"/>
      <c r="C19" s="1"/>
      <c r="D19" s="1" t="s">
        <v>14</v>
      </c>
      <c r="E19" s="1"/>
      <c r="F19" s="1"/>
      <c r="G19" s="1"/>
      <c r="H19" s="13"/>
      <c r="I19" s="13"/>
      <c r="J19" s="14"/>
      <c r="K19" s="14"/>
      <c r="L19" s="15"/>
      <c r="O19" s="6"/>
      <c r="Q19" s="6"/>
    </row>
    <row r="20" spans="1:17" ht="15">
      <c r="A20" s="1"/>
      <c r="B20" s="1"/>
      <c r="C20" s="1"/>
      <c r="D20" s="1"/>
      <c r="E20" s="1" t="s">
        <v>15</v>
      </c>
      <c r="F20" s="1"/>
      <c r="G20" s="1"/>
      <c r="H20" s="13"/>
      <c r="I20" s="13"/>
      <c r="J20" s="14"/>
      <c r="K20" s="14"/>
      <c r="L20" s="15"/>
      <c r="O20" s="6"/>
      <c r="Q20" s="6"/>
    </row>
    <row r="21" spans="1:17" s="8" customFormat="1" ht="15">
      <c r="A21" s="9"/>
      <c r="B21" s="9"/>
      <c r="C21" s="9"/>
      <c r="D21" s="9"/>
      <c r="E21" s="9"/>
      <c r="F21" s="9"/>
      <c r="G21" s="9" t="s">
        <v>125</v>
      </c>
      <c r="H21" s="13"/>
      <c r="I21" s="13">
        <v>500</v>
      </c>
      <c r="J21" s="14"/>
      <c r="K21" s="14"/>
      <c r="L21" s="15"/>
      <c r="O21" s="6"/>
      <c r="Q21" s="6"/>
    </row>
    <row r="22" spans="1:12" ht="15">
      <c r="A22" s="1"/>
      <c r="B22" s="1"/>
      <c r="C22" s="1"/>
      <c r="D22" s="1"/>
      <c r="E22" s="1"/>
      <c r="F22" s="1" t="s">
        <v>16</v>
      </c>
      <c r="G22" s="1"/>
      <c r="H22" s="31">
        <v>6277.89</v>
      </c>
      <c r="I22" s="31"/>
      <c r="J22" s="32">
        <v>250</v>
      </c>
      <c r="K22" s="32">
        <v>8550</v>
      </c>
      <c r="L22" s="62">
        <f>10500-2000</f>
        <v>8500</v>
      </c>
    </row>
    <row r="23" spans="1:12" s="8" customFormat="1" ht="15">
      <c r="A23" s="9"/>
      <c r="B23" s="9"/>
      <c r="C23" s="9"/>
      <c r="D23" s="9"/>
      <c r="E23" s="9"/>
      <c r="F23" s="9" t="s">
        <v>146</v>
      </c>
      <c r="G23" s="9"/>
      <c r="H23" s="31"/>
      <c r="I23" s="31"/>
      <c r="J23" s="32"/>
      <c r="K23" s="32"/>
      <c r="L23" s="62">
        <f>12000-4500</f>
        <v>7500</v>
      </c>
    </row>
    <row r="24" spans="1:15" ht="15">
      <c r="A24" s="1"/>
      <c r="B24" s="1"/>
      <c r="C24" s="1"/>
      <c r="D24" s="1"/>
      <c r="E24" s="1"/>
      <c r="F24" s="1" t="s">
        <v>17</v>
      </c>
      <c r="G24" s="1"/>
      <c r="H24" s="31"/>
      <c r="I24" s="31"/>
      <c r="J24" s="32">
        <v>1144.94</v>
      </c>
      <c r="K24" s="32">
        <v>500</v>
      </c>
      <c r="L24" s="62">
        <f>2500-1000</f>
        <v>1500</v>
      </c>
      <c r="O24" s="6"/>
    </row>
    <row r="25" spans="1:15" s="8" customFormat="1" ht="15">
      <c r="A25" s="9"/>
      <c r="B25" s="9"/>
      <c r="C25" s="9"/>
      <c r="D25" s="9"/>
      <c r="E25" s="9"/>
      <c r="F25" s="9"/>
      <c r="G25" s="9" t="s">
        <v>204</v>
      </c>
      <c r="H25" s="59">
        <f>SUM(H21:H24)</f>
        <v>6277.89</v>
      </c>
      <c r="I25" s="59">
        <f>SUM(I21:I24)</f>
        <v>500</v>
      </c>
      <c r="J25" s="59">
        <f>SUM(J21:J24)</f>
        <v>1394.94</v>
      </c>
      <c r="K25" s="59">
        <f>SUM(K21:K24)</f>
        <v>9050</v>
      </c>
      <c r="L25" s="59">
        <f>SUM(L21:L24)</f>
        <v>17500</v>
      </c>
      <c r="O25" s="6"/>
    </row>
    <row r="26" spans="1:15" s="19" customFormat="1" ht="15">
      <c r="A26" s="20"/>
      <c r="B26" s="20"/>
      <c r="C26" s="20"/>
      <c r="D26" s="20"/>
      <c r="E26" s="20"/>
      <c r="F26" s="20"/>
      <c r="G26" s="20"/>
      <c r="H26" s="22"/>
      <c r="I26" s="22"/>
      <c r="J26" s="23"/>
      <c r="K26" s="23"/>
      <c r="L26" s="24"/>
      <c r="O26" s="25"/>
    </row>
    <row r="27" spans="1:12" ht="15">
      <c r="A27" s="1"/>
      <c r="B27" s="1"/>
      <c r="C27" s="1"/>
      <c r="D27" s="1"/>
      <c r="E27" s="1"/>
      <c r="F27" s="1" t="s">
        <v>18</v>
      </c>
      <c r="G27" s="1"/>
      <c r="H27" s="13"/>
      <c r="I27" s="13"/>
      <c r="J27" s="14"/>
      <c r="K27" s="14"/>
      <c r="L27" s="15"/>
    </row>
    <row r="28" spans="1:12" s="8" customFormat="1" ht="15">
      <c r="A28" s="9"/>
      <c r="B28" s="9"/>
      <c r="C28" s="9"/>
      <c r="D28" s="9"/>
      <c r="E28" s="9"/>
      <c r="F28" s="9"/>
      <c r="G28" s="9" t="s">
        <v>127</v>
      </c>
      <c r="H28" s="13"/>
      <c r="I28" s="13">
        <v>3500</v>
      </c>
      <c r="J28" s="14"/>
      <c r="K28" s="14"/>
      <c r="L28" s="15"/>
    </row>
    <row r="29" spans="1:12" ht="15">
      <c r="A29" s="1"/>
      <c r="B29" s="1"/>
      <c r="C29" s="1"/>
      <c r="D29" s="1"/>
      <c r="E29" s="1"/>
      <c r="F29" s="1"/>
      <c r="G29" s="1" t="s">
        <v>19</v>
      </c>
      <c r="H29" s="13"/>
      <c r="I29" s="13"/>
      <c r="J29" s="14">
        <v>1000</v>
      </c>
      <c r="K29" s="14"/>
      <c r="L29" s="15">
        <v>1000</v>
      </c>
    </row>
    <row r="30" spans="1:15" ht="15">
      <c r="A30" s="1"/>
      <c r="B30" s="1"/>
      <c r="C30" s="1"/>
      <c r="D30" s="1"/>
      <c r="E30" s="1"/>
      <c r="F30" s="1"/>
      <c r="G30" s="1" t="s">
        <v>20</v>
      </c>
      <c r="H30" s="13"/>
      <c r="I30" s="13">
        <v>1000</v>
      </c>
      <c r="J30" s="14">
        <v>1900</v>
      </c>
      <c r="K30" s="14">
        <v>650</v>
      </c>
      <c r="L30" s="62">
        <f>4600-2600</f>
        <v>2000</v>
      </c>
      <c r="O30" s="6"/>
    </row>
    <row r="31" spans="1:17" ht="15">
      <c r="A31" s="1"/>
      <c r="B31" s="1"/>
      <c r="C31" s="1"/>
      <c r="D31" s="1"/>
      <c r="E31" s="1"/>
      <c r="F31" s="1"/>
      <c r="G31" s="1" t="s">
        <v>126</v>
      </c>
      <c r="H31" s="13">
        <v>4661</v>
      </c>
      <c r="I31" s="13">
        <v>3500</v>
      </c>
      <c r="J31" s="16">
        <v>4006</v>
      </c>
      <c r="K31" s="16">
        <v>7000</v>
      </c>
      <c r="L31" s="62">
        <f>9000-4500</f>
        <v>4500</v>
      </c>
      <c r="Q31" s="6"/>
    </row>
    <row r="32" spans="1:17" ht="15">
      <c r="A32" s="1"/>
      <c r="B32" s="1"/>
      <c r="C32" s="1"/>
      <c r="D32" s="1"/>
      <c r="E32" s="1"/>
      <c r="F32" s="9" t="s">
        <v>202</v>
      </c>
      <c r="G32" s="1"/>
      <c r="H32" s="59">
        <f>SUM(H28:H31)</f>
        <v>4661</v>
      </c>
      <c r="I32" s="59">
        <f>SUM(I28:I31)</f>
        <v>8000</v>
      </c>
      <c r="J32" s="59">
        <f>SUM(J29:J31)</f>
        <v>6906</v>
      </c>
      <c r="K32" s="59">
        <f>SUM(K28:K31)</f>
        <v>7650</v>
      </c>
      <c r="L32" s="59">
        <f>SUM(L28:L31)</f>
        <v>7500</v>
      </c>
      <c r="Q32" s="6"/>
    </row>
    <row r="33" spans="1:17" s="19" customFormat="1" ht="15">
      <c r="A33" s="20"/>
      <c r="B33" s="20"/>
      <c r="C33" s="20"/>
      <c r="D33" s="20"/>
      <c r="E33" s="20"/>
      <c r="F33" s="20"/>
      <c r="G33" s="20"/>
      <c r="H33" s="21"/>
      <c r="I33" s="21"/>
      <c r="J33" s="21"/>
      <c r="K33" s="21"/>
      <c r="L33" s="21"/>
      <c r="Q33" s="25"/>
    </row>
    <row r="34" spans="1:17" ht="14.25" customHeight="1">
      <c r="A34" s="1"/>
      <c r="B34" s="1"/>
      <c r="C34" s="1"/>
      <c r="D34" s="1"/>
      <c r="E34" s="1"/>
      <c r="F34" s="1" t="s">
        <v>21</v>
      </c>
      <c r="G34" s="1"/>
      <c r="H34" s="13"/>
      <c r="I34" s="13"/>
      <c r="J34" s="16"/>
      <c r="K34" s="16"/>
      <c r="L34" s="15"/>
      <c r="O34" s="6"/>
      <c r="Q34" s="6"/>
    </row>
    <row r="35" spans="1:17" ht="15">
      <c r="A35" s="1"/>
      <c r="B35" s="1"/>
      <c r="C35" s="1"/>
      <c r="D35" s="1"/>
      <c r="E35" s="1"/>
      <c r="F35" s="1"/>
      <c r="G35" s="1" t="s">
        <v>22</v>
      </c>
      <c r="H35" s="13">
        <v>275</v>
      </c>
      <c r="I35" s="13"/>
      <c r="J35" s="16">
        <v>425</v>
      </c>
      <c r="K35" s="16"/>
      <c r="L35" s="15"/>
      <c r="O35" s="6"/>
      <c r="Q35" s="6"/>
    </row>
    <row r="36" spans="1:12" ht="15">
      <c r="A36" s="1"/>
      <c r="B36" s="1"/>
      <c r="C36" s="1"/>
      <c r="D36" s="1"/>
      <c r="E36" s="1"/>
      <c r="F36" s="1"/>
      <c r="G36" s="1" t="s">
        <v>23</v>
      </c>
      <c r="H36" s="13">
        <v>7562.5</v>
      </c>
      <c r="I36" s="13">
        <v>10500</v>
      </c>
      <c r="J36" s="16">
        <v>19460</v>
      </c>
      <c r="K36" s="16">
        <v>13500</v>
      </c>
      <c r="L36" s="15">
        <v>20000</v>
      </c>
    </row>
    <row r="37" spans="1:12" ht="15">
      <c r="A37" s="1"/>
      <c r="B37" s="1"/>
      <c r="C37" s="1"/>
      <c r="D37" s="1"/>
      <c r="E37" s="1"/>
      <c r="F37" s="9" t="s">
        <v>201</v>
      </c>
      <c r="G37" s="1"/>
      <c r="H37" s="59">
        <f>SUM(H35:H36)</f>
        <v>7837.5</v>
      </c>
      <c r="I37" s="59">
        <f>SUM(I35:I36)</f>
        <v>10500</v>
      </c>
      <c r="J37" s="59">
        <f>SUM(J35:J36)</f>
        <v>19885</v>
      </c>
      <c r="K37" s="59">
        <f>SUM(K35:K36)</f>
        <v>13500</v>
      </c>
      <c r="L37" s="59">
        <f>SUM(L35:L36)</f>
        <v>20000</v>
      </c>
    </row>
    <row r="38" spans="1:12" s="19" customFormat="1" ht="15">
      <c r="A38" s="20"/>
      <c r="B38" s="20"/>
      <c r="C38" s="20"/>
      <c r="D38" s="20"/>
      <c r="E38" s="20"/>
      <c r="F38" s="20"/>
      <c r="G38" s="20"/>
      <c r="H38" s="21"/>
      <c r="I38" s="21"/>
      <c r="J38" s="21"/>
      <c r="K38" s="21"/>
      <c r="L38" s="21"/>
    </row>
    <row r="39" spans="1:17" ht="16.5" customHeight="1">
      <c r="A39" s="1"/>
      <c r="B39" s="1"/>
      <c r="C39" s="1"/>
      <c r="D39" s="1"/>
      <c r="E39" s="1"/>
      <c r="F39" s="1" t="s">
        <v>24</v>
      </c>
      <c r="G39" s="1"/>
      <c r="H39" s="22"/>
      <c r="I39" s="22"/>
      <c r="J39" s="23">
        <v>0</v>
      </c>
      <c r="K39" s="23">
        <v>500</v>
      </c>
      <c r="L39" s="24"/>
      <c r="O39" s="6"/>
      <c r="Q39" s="6"/>
    </row>
    <row r="40" spans="1:17" s="8" customFormat="1" ht="16.5" customHeight="1">
      <c r="A40" s="9"/>
      <c r="B40" s="9"/>
      <c r="C40" s="9"/>
      <c r="D40" s="9"/>
      <c r="E40" s="9"/>
      <c r="F40" s="9"/>
      <c r="G40" s="9"/>
      <c r="H40" s="22"/>
      <c r="I40" s="22"/>
      <c r="J40" s="23"/>
      <c r="K40" s="23"/>
      <c r="L40" s="24"/>
      <c r="O40" s="6"/>
      <c r="Q40" s="6"/>
    </row>
    <row r="41" spans="1:17" ht="15">
      <c r="A41" s="1"/>
      <c r="B41" s="1"/>
      <c r="C41" s="1"/>
      <c r="D41" s="1"/>
      <c r="E41" s="1"/>
      <c r="F41" s="1" t="s">
        <v>25</v>
      </c>
      <c r="G41" s="1"/>
      <c r="H41" s="13"/>
      <c r="I41" s="13"/>
      <c r="J41" s="14"/>
      <c r="K41" s="14"/>
      <c r="L41" s="15"/>
      <c r="O41" s="6"/>
      <c r="Q41" s="6"/>
    </row>
    <row r="42" spans="1:12" ht="15">
      <c r="A42" s="1"/>
      <c r="B42" s="1"/>
      <c r="C42" s="1"/>
      <c r="D42" s="1"/>
      <c r="E42" s="1"/>
      <c r="F42" s="1"/>
      <c r="G42" s="1" t="s">
        <v>26</v>
      </c>
      <c r="H42" s="13">
        <v>11539.23</v>
      </c>
      <c r="I42" s="13">
        <v>6000</v>
      </c>
      <c r="J42" s="14">
        <v>16080.85</v>
      </c>
      <c r="K42" s="14">
        <v>15000</v>
      </c>
      <c r="L42" s="62">
        <f>25000-7000</f>
        <v>18000</v>
      </c>
    </row>
    <row r="43" spans="1:17" ht="15">
      <c r="A43" s="1"/>
      <c r="B43" s="1"/>
      <c r="C43" s="1"/>
      <c r="D43" s="1"/>
      <c r="E43" s="1"/>
      <c r="F43" s="1"/>
      <c r="G43" s="1" t="s">
        <v>27</v>
      </c>
      <c r="H43" s="13">
        <v>7723.2</v>
      </c>
      <c r="I43" s="13">
        <v>10500</v>
      </c>
      <c r="J43" s="14">
        <v>0</v>
      </c>
      <c r="K43" s="14">
        <v>3750</v>
      </c>
      <c r="L43" s="15"/>
      <c r="O43" s="6"/>
      <c r="Q43" s="6"/>
    </row>
    <row r="44" spans="1:17" ht="15">
      <c r="A44" s="1"/>
      <c r="B44" s="1"/>
      <c r="C44" s="1"/>
      <c r="D44" s="1"/>
      <c r="E44" s="1"/>
      <c r="F44" s="1"/>
      <c r="G44" s="1" t="s">
        <v>28</v>
      </c>
      <c r="H44" s="13"/>
      <c r="I44" s="13"/>
      <c r="J44" s="14">
        <v>55</v>
      </c>
      <c r="K44" s="14"/>
      <c r="L44" s="15"/>
      <c r="O44" s="6"/>
      <c r="Q44" s="6"/>
    </row>
    <row r="45" spans="1:17" ht="15">
      <c r="A45" s="1"/>
      <c r="B45" s="1"/>
      <c r="C45" s="1"/>
      <c r="D45" s="1"/>
      <c r="E45" s="1"/>
      <c r="F45" s="1"/>
      <c r="G45" s="1" t="s">
        <v>29</v>
      </c>
      <c r="H45" s="13">
        <v>4800</v>
      </c>
      <c r="I45" s="13">
        <v>5500</v>
      </c>
      <c r="J45" s="16">
        <v>6966.74</v>
      </c>
      <c r="K45" s="16">
        <v>15000</v>
      </c>
      <c r="L45" s="62">
        <f>15000-5000</f>
        <v>10000</v>
      </c>
      <c r="O45" s="6"/>
      <c r="Q45" s="6"/>
    </row>
    <row r="46" spans="1:17" ht="15">
      <c r="A46" s="1"/>
      <c r="B46" s="1"/>
      <c r="C46" s="1"/>
      <c r="D46" s="1"/>
      <c r="E46" s="1"/>
      <c r="F46" s="9" t="s">
        <v>203</v>
      </c>
      <c r="G46" s="1"/>
      <c r="H46" s="59">
        <f>SUM(H42:H45)</f>
        <v>24062.43</v>
      </c>
      <c r="I46" s="59">
        <f>SUM(I42:I45)</f>
        <v>22000</v>
      </c>
      <c r="J46" s="59">
        <f>SUM(J42:J45)</f>
        <v>23102.59</v>
      </c>
      <c r="K46" s="59">
        <f>SUM(K42:K45)</f>
        <v>33750</v>
      </c>
      <c r="L46" s="59">
        <f>SUM(L42:L45)</f>
        <v>28000</v>
      </c>
      <c r="O46" s="6"/>
      <c r="Q46" s="6"/>
    </row>
    <row r="47" spans="1:17" s="19" customFormat="1" ht="15">
      <c r="A47" s="20"/>
      <c r="B47" s="20"/>
      <c r="C47" s="20"/>
      <c r="D47" s="20"/>
      <c r="E47" s="20"/>
      <c r="F47" s="20"/>
      <c r="G47" s="20"/>
      <c r="H47" s="21"/>
      <c r="I47" s="21"/>
      <c r="J47" s="21"/>
      <c r="K47" s="21"/>
      <c r="L47" s="21"/>
      <c r="O47" s="25"/>
      <c r="Q47" s="25"/>
    </row>
    <row r="48" spans="1:17" ht="15" customHeight="1">
      <c r="A48" s="1"/>
      <c r="B48" s="1"/>
      <c r="C48" s="1"/>
      <c r="D48" s="1"/>
      <c r="E48" s="1" t="s">
        <v>30</v>
      </c>
      <c r="F48" s="1"/>
      <c r="G48" s="1"/>
      <c r="H48" s="33">
        <f>H46+H39+H37+H32+H25</f>
        <v>42838.82</v>
      </c>
      <c r="I48" s="33">
        <f>I46+I39+I37+I32+I25</f>
        <v>41000</v>
      </c>
      <c r="J48" s="33">
        <f>J46+J39+J37+J32+J25</f>
        <v>51288.53</v>
      </c>
      <c r="K48" s="33">
        <f>K46+K39+K37+K32+K25</f>
        <v>64450</v>
      </c>
      <c r="L48" s="33">
        <f>L46+L39+L37+L32+L25</f>
        <v>73000</v>
      </c>
      <c r="O48" s="6"/>
      <c r="Q48" s="6"/>
    </row>
    <row r="49" spans="1:17" ht="16.5" customHeight="1">
      <c r="A49" s="1"/>
      <c r="B49" s="1"/>
      <c r="C49" s="1"/>
      <c r="D49" s="1" t="s">
        <v>31</v>
      </c>
      <c r="E49" s="1"/>
      <c r="F49" s="1"/>
      <c r="G49" s="1"/>
      <c r="H49" s="31">
        <f>H46+H37+H32+H24+H22+H39</f>
        <v>42838.82</v>
      </c>
      <c r="I49" s="31">
        <f>I46+I37+I32+I24+I22+I21+I39</f>
        <v>41000</v>
      </c>
      <c r="J49" s="31">
        <f>J46+J37+J32+J24+J22+J21+J39</f>
        <v>51288.53</v>
      </c>
      <c r="K49" s="31">
        <f>K46+K37+K32+K24+K22+K21+K39</f>
        <v>64450</v>
      </c>
      <c r="L49" s="15">
        <f>L48</f>
        <v>73000</v>
      </c>
      <c r="O49" s="6"/>
      <c r="Q49" s="6"/>
    </row>
    <row r="50" spans="1:17" s="8" customFormat="1" ht="16.5" customHeight="1">
      <c r="A50" s="9"/>
      <c r="B50" s="9"/>
      <c r="C50" s="9"/>
      <c r="D50" s="9"/>
      <c r="E50" s="9"/>
      <c r="F50" s="9"/>
      <c r="G50" s="9"/>
      <c r="H50" s="36"/>
      <c r="I50" s="36"/>
      <c r="J50" s="36"/>
      <c r="K50" s="36"/>
      <c r="L50" s="37"/>
      <c r="O50" s="6"/>
      <c r="Q50" s="6"/>
    </row>
    <row r="51" spans="1:12" ht="17.25" customHeight="1">
      <c r="A51" s="1"/>
      <c r="B51" s="1"/>
      <c r="C51" s="1"/>
      <c r="D51" s="1" t="s">
        <v>32</v>
      </c>
      <c r="E51" s="1"/>
      <c r="F51" s="1"/>
      <c r="G51" s="1"/>
      <c r="H51" s="13"/>
      <c r="I51" s="13"/>
      <c r="J51" s="14"/>
      <c r="K51" s="14"/>
      <c r="L51" s="15"/>
    </row>
    <row r="52" spans="1:12" ht="15">
      <c r="A52" s="1"/>
      <c r="B52" s="1"/>
      <c r="C52" s="1"/>
      <c r="D52" s="1"/>
      <c r="E52" s="1" t="s">
        <v>33</v>
      </c>
      <c r="F52" s="1"/>
      <c r="G52" s="1"/>
      <c r="H52" s="13"/>
      <c r="I52" s="13"/>
      <c r="J52" s="14">
        <v>0</v>
      </c>
      <c r="K52" s="14">
        <v>4000</v>
      </c>
      <c r="L52" s="15"/>
    </row>
    <row r="53" spans="1:12" ht="15">
      <c r="A53" s="1"/>
      <c r="B53" s="1"/>
      <c r="C53" s="1"/>
      <c r="D53" s="1"/>
      <c r="E53" s="1"/>
      <c r="F53" s="1"/>
      <c r="G53" s="1" t="s">
        <v>120</v>
      </c>
      <c r="H53" s="13"/>
      <c r="I53" s="13"/>
      <c r="J53" s="14"/>
      <c r="K53" s="14"/>
      <c r="L53" s="63">
        <f>9600-9600</f>
        <v>0</v>
      </c>
    </row>
    <row r="54" spans="1:12" ht="15">
      <c r="A54" s="1"/>
      <c r="B54" s="1"/>
      <c r="C54" s="1"/>
      <c r="D54" s="1"/>
      <c r="E54" s="1" t="s">
        <v>34</v>
      </c>
      <c r="F54" s="1"/>
      <c r="G54" s="1"/>
      <c r="H54" s="13"/>
      <c r="I54" s="13"/>
      <c r="J54" s="16">
        <v>0</v>
      </c>
      <c r="K54" s="16">
        <v>0</v>
      </c>
      <c r="L54" s="15"/>
    </row>
    <row r="55" spans="1:12" ht="15">
      <c r="A55" s="1"/>
      <c r="B55" s="1"/>
      <c r="C55" s="1"/>
      <c r="D55" s="1" t="s">
        <v>35</v>
      </c>
      <c r="E55" s="1"/>
      <c r="F55" s="1"/>
      <c r="G55" s="1"/>
      <c r="H55" s="59">
        <f>SUM(H52:H54)</f>
        <v>0</v>
      </c>
      <c r="I55" s="59">
        <f>SUM(I52:I54)</f>
        <v>0</v>
      </c>
      <c r="J55" s="59">
        <f>SUM(J52:J54)</f>
        <v>0</v>
      </c>
      <c r="K55" s="59">
        <f>SUM(K52:K54)</f>
        <v>4000</v>
      </c>
      <c r="L55" s="59">
        <f>SUM(L52:L54)</f>
        <v>0</v>
      </c>
    </row>
    <row r="56" spans="1:17" ht="12.75" customHeight="1">
      <c r="A56" s="1"/>
      <c r="B56" s="1"/>
      <c r="C56" s="1"/>
      <c r="D56" s="1" t="s">
        <v>36</v>
      </c>
      <c r="E56" s="1"/>
      <c r="F56" s="1"/>
      <c r="G56" s="1"/>
      <c r="H56" s="31">
        <v>933.06</v>
      </c>
      <c r="I56" s="31">
        <v>500</v>
      </c>
      <c r="J56" s="38">
        <v>115.94</v>
      </c>
      <c r="K56" s="38">
        <v>100</v>
      </c>
      <c r="L56" s="15"/>
      <c r="O56" s="6"/>
      <c r="Q56" s="6"/>
    </row>
    <row r="57" spans="1:17" s="8" customFormat="1" ht="15.75" customHeight="1">
      <c r="A57" s="9"/>
      <c r="B57" s="9"/>
      <c r="C57" s="9"/>
      <c r="D57" s="9"/>
      <c r="E57" s="9"/>
      <c r="F57" s="9"/>
      <c r="G57" s="9" t="s">
        <v>128</v>
      </c>
      <c r="H57" s="31">
        <v>457.1</v>
      </c>
      <c r="I57" s="31">
        <v>300</v>
      </c>
      <c r="J57" s="38"/>
      <c r="K57" s="38"/>
      <c r="L57" s="15"/>
      <c r="O57" s="6"/>
      <c r="Q57" s="6"/>
    </row>
    <row r="58" spans="1:17" ht="15.75" thickBot="1">
      <c r="A58" s="1"/>
      <c r="B58" s="1"/>
      <c r="C58" s="1" t="s">
        <v>37</v>
      </c>
      <c r="D58" s="1"/>
      <c r="E58" s="1"/>
      <c r="F58" s="1"/>
      <c r="G58" s="1"/>
      <c r="H58" s="13">
        <f>H57+H56+H49+H18+H11+H6+H5</f>
        <v>354593.93</v>
      </c>
      <c r="I58" s="13">
        <f>I57+I56+I49+I18+I11+I6+I5</f>
        <v>396100</v>
      </c>
      <c r="J58" s="13">
        <f>J57+J56+J49+J18+J11+J6+J5</f>
        <v>334297.25</v>
      </c>
      <c r="K58" s="13">
        <f>K57+K56+K49+K18+K11+K6+K5+K55</f>
        <v>378850</v>
      </c>
      <c r="L58" s="15">
        <f>L55+L49+L18+L11+L56</f>
        <v>377180</v>
      </c>
      <c r="O58" s="6"/>
      <c r="Q58" s="6"/>
    </row>
    <row r="59" spans="1:12" ht="28.5" customHeight="1">
      <c r="A59" s="1"/>
      <c r="B59" s="1" t="s">
        <v>38</v>
      </c>
      <c r="C59" s="1"/>
      <c r="D59" s="1"/>
      <c r="E59" s="1"/>
      <c r="F59" s="1"/>
      <c r="G59" s="1"/>
      <c r="H59" s="39">
        <f>H58</f>
        <v>354593.93</v>
      </c>
      <c r="I59" s="39">
        <f>I58</f>
        <v>396100</v>
      </c>
      <c r="J59" s="40">
        <f>J58</f>
        <v>334297.25</v>
      </c>
      <c r="K59" s="40">
        <f>K58</f>
        <v>378850</v>
      </c>
      <c r="L59" s="41">
        <f>L58</f>
        <v>377180</v>
      </c>
    </row>
    <row r="60" spans="1:12" ht="28.5" customHeight="1">
      <c r="A60" s="1"/>
      <c r="B60" s="1"/>
      <c r="C60" s="1" t="s">
        <v>39</v>
      </c>
      <c r="D60" s="1"/>
      <c r="E60" s="1"/>
      <c r="F60" s="1"/>
      <c r="G60" s="1"/>
      <c r="H60" s="13"/>
      <c r="I60" s="13"/>
      <c r="J60" s="14"/>
      <c r="K60" s="14"/>
      <c r="L60" s="15"/>
    </row>
    <row r="61" spans="1:12" ht="15">
      <c r="A61" s="1"/>
      <c r="B61" s="1"/>
      <c r="C61" s="1"/>
      <c r="D61" s="1" t="s">
        <v>40</v>
      </c>
      <c r="E61" s="1"/>
      <c r="F61" s="1"/>
      <c r="G61" s="1"/>
      <c r="H61" s="13"/>
      <c r="I61" s="13"/>
      <c r="J61" s="14"/>
      <c r="K61" s="14"/>
      <c r="L61" s="15"/>
    </row>
    <row r="62" spans="1:15" ht="15">
      <c r="A62" s="1"/>
      <c r="B62" s="1"/>
      <c r="C62" s="1"/>
      <c r="D62" s="1"/>
      <c r="E62" s="1" t="s">
        <v>41</v>
      </c>
      <c r="F62" s="1"/>
      <c r="G62" s="1"/>
      <c r="H62" s="13">
        <v>1028.3</v>
      </c>
      <c r="I62" s="13">
        <v>300</v>
      </c>
      <c r="J62" s="14">
        <v>0</v>
      </c>
      <c r="K62" s="14">
        <v>300</v>
      </c>
      <c r="L62" s="15">
        <v>300</v>
      </c>
      <c r="O62" s="6"/>
    </row>
    <row r="63" spans="1:12" ht="15">
      <c r="A63" s="1"/>
      <c r="B63" s="1"/>
      <c r="C63" s="1"/>
      <c r="D63" s="1"/>
      <c r="E63" s="1" t="s">
        <v>42</v>
      </c>
      <c r="F63" s="1"/>
      <c r="G63" s="1"/>
      <c r="H63" s="13"/>
      <c r="I63" s="13"/>
      <c r="J63" s="14">
        <v>300</v>
      </c>
      <c r="K63" s="14"/>
      <c r="L63" s="15">
        <v>300</v>
      </c>
    </row>
    <row r="64" spans="1:17" ht="15">
      <c r="A64" s="1"/>
      <c r="B64" s="1"/>
      <c r="C64" s="1"/>
      <c r="D64" s="1"/>
      <c r="E64" s="1" t="s">
        <v>43</v>
      </c>
      <c r="F64" s="1"/>
      <c r="G64" s="1"/>
      <c r="H64" s="13">
        <v>2169</v>
      </c>
      <c r="I64" s="13"/>
      <c r="J64" s="14">
        <v>499</v>
      </c>
      <c r="K64" s="14">
        <v>1800</v>
      </c>
      <c r="L64" s="15">
        <v>1800</v>
      </c>
      <c r="O64" s="6"/>
      <c r="Q64" s="6"/>
    </row>
    <row r="65" spans="1:12" ht="15">
      <c r="A65" s="1"/>
      <c r="B65" s="1"/>
      <c r="C65" s="1"/>
      <c r="D65" s="1"/>
      <c r="E65" s="1" t="s">
        <v>44</v>
      </c>
      <c r="F65" s="1"/>
      <c r="G65" s="1"/>
      <c r="H65" s="13">
        <v>480</v>
      </c>
      <c r="I65" s="13">
        <v>480</v>
      </c>
      <c r="J65" s="14">
        <v>0</v>
      </c>
      <c r="K65" s="14">
        <v>480</v>
      </c>
      <c r="L65" s="15">
        <v>480</v>
      </c>
    </row>
    <row r="66" spans="1:12" ht="15">
      <c r="A66" s="1"/>
      <c r="B66" s="1"/>
      <c r="C66" s="1"/>
      <c r="D66" s="1"/>
      <c r="E66" s="1" t="s">
        <v>45</v>
      </c>
      <c r="F66" s="1"/>
      <c r="G66" s="1"/>
      <c r="H66" s="13">
        <v>1481.18</v>
      </c>
      <c r="I66" s="13">
        <v>1750</v>
      </c>
      <c r="J66" s="14">
        <v>508.31</v>
      </c>
      <c r="K66" s="14">
        <v>750</v>
      </c>
      <c r="L66" s="15">
        <v>600</v>
      </c>
    </row>
    <row r="67" spans="1:12" ht="15">
      <c r="A67" s="1"/>
      <c r="B67" s="1"/>
      <c r="C67" s="1"/>
      <c r="D67" s="1"/>
      <c r="E67" s="1" t="s">
        <v>46</v>
      </c>
      <c r="F67" s="1"/>
      <c r="G67" s="1"/>
      <c r="H67" s="13">
        <v>485.85</v>
      </c>
      <c r="I67" s="13">
        <v>350</v>
      </c>
      <c r="J67" s="14">
        <v>183.41</v>
      </c>
      <c r="K67" s="14">
        <v>400</v>
      </c>
      <c r="L67" s="15">
        <v>200</v>
      </c>
    </row>
    <row r="68" spans="1:12" ht="15">
      <c r="A68" s="1"/>
      <c r="B68" s="1"/>
      <c r="C68" s="1"/>
      <c r="D68" s="1"/>
      <c r="E68" s="1" t="s">
        <v>47</v>
      </c>
      <c r="F68" s="1"/>
      <c r="G68" s="1"/>
      <c r="H68" s="13">
        <v>925.69</v>
      </c>
      <c r="I68" s="13">
        <v>900</v>
      </c>
      <c r="J68" s="14">
        <v>732.09</v>
      </c>
      <c r="K68" s="14">
        <v>900</v>
      </c>
      <c r="L68" s="15">
        <v>500</v>
      </c>
    </row>
    <row r="69" spans="1:12" ht="15">
      <c r="A69" s="1"/>
      <c r="B69" s="1"/>
      <c r="C69" s="1"/>
      <c r="D69" s="1"/>
      <c r="E69" s="1" t="s">
        <v>48</v>
      </c>
      <c r="F69" s="1"/>
      <c r="G69" s="1"/>
      <c r="H69" s="13">
        <v>98</v>
      </c>
      <c r="I69" s="13">
        <v>400</v>
      </c>
      <c r="J69" s="14">
        <v>0</v>
      </c>
      <c r="K69" s="14">
        <v>100</v>
      </c>
      <c r="L69" s="15"/>
    </row>
    <row r="70" spans="1:15" ht="15">
      <c r="A70" s="1"/>
      <c r="B70" s="1"/>
      <c r="C70" s="1"/>
      <c r="D70" s="1"/>
      <c r="E70" s="1" t="s">
        <v>49</v>
      </c>
      <c r="F70" s="1"/>
      <c r="G70" s="1"/>
      <c r="H70" s="13">
        <v>373.45</v>
      </c>
      <c r="I70" s="13">
        <v>282</v>
      </c>
      <c r="J70" s="14">
        <v>0</v>
      </c>
      <c r="K70" s="14">
        <v>300</v>
      </c>
      <c r="L70" s="15">
        <v>300</v>
      </c>
      <c r="O70" s="6"/>
    </row>
    <row r="71" spans="1:12" ht="15">
      <c r="A71" s="1"/>
      <c r="B71" s="1"/>
      <c r="C71" s="1"/>
      <c r="D71" s="1"/>
      <c r="E71" s="1" t="s">
        <v>50</v>
      </c>
      <c r="F71" s="1"/>
      <c r="G71" s="1"/>
      <c r="H71" s="13">
        <v>424</v>
      </c>
      <c r="I71" s="13">
        <v>650</v>
      </c>
      <c r="J71" s="14">
        <v>724</v>
      </c>
      <c r="K71" s="14">
        <v>650</v>
      </c>
      <c r="L71" s="15">
        <v>750</v>
      </c>
    </row>
    <row r="72" spans="1:17" ht="15">
      <c r="A72" s="1"/>
      <c r="B72" s="1"/>
      <c r="C72" s="1"/>
      <c r="D72" s="1"/>
      <c r="E72" s="1" t="s">
        <v>51</v>
      </c>
      <c r="F72" s="1"/>
      <c r="G72" s="1"/>
      <c r="H72" s="13">
        <v>588.97</v>
      </c>
      <c r="I72" s="13">
        <v>600</v>
      </c>
      <c r="J72" s="14">
        <v>345.62</v>
      </c>
      <c r="K72" s="14">
        <v>500</v>
      </c>
      <c r="L72" s="15">
        <v>350</v>
      </c>
      <c r="O72" s="6"/>
      <c r="Q72" s="6"/>
    </row>
    <row r="73" spans="1:15" ht="15">
      <c r="A73" s="1"/>
      <c r="B73" s="1"/>
      <c r="C73" s="1"/>
      <c r="D73" s="1"/>
      <c r="E73" s="1" t="s">
        <v>52</v>
      </c>
      <c r="F73" s="1"/>
      <c r="G73" s="1"/>
      <c r="H73" s="13">
        <v>2004.1</v>
      </c>
      <c r="I73" s="13">
        <v>1200</v>
      </c>
      <c r="J73" s="14">
        <v>1386.86</v>
      </c>
      <c r="K73" s="14">
        <v>1400</v>
      </c>
      <c r="L73" s="15">
        <v>1200</v>
      </c>
      <c r="O73" s="6"/>
    </row>
    <row r="74" spans="1:17" ht="15">
      <c r="A74" s="1"/>
      <c r="B74" s="1"/>
      <c r="C74" s="1"/>
      <c r="D74" s="1"/>
      <c r="E74" s="1" t="s">
        <v>53</v>
      </c>
      <c r="F74" s="1"/>
      <c r="G74" s="1"/>
      <c r="H74" s="13">
        <v>2404.09</v>
      </c>
      <c r="I74" s="13">
        <v>900</v>
      </c>
      <c r="J74" s="16">
        <v>814.14</v>
      </c>
      <c r="K74" s="16">
        <v>900</v>
      </c>
      <c r="L74" s="15">
        <v>900</v>
      </c>
      <c r="O74" s="6"/>
      <c r="Q74" s="6"/>
    </row>
    <row r="75" spans="1:12" ht="15">
      <c r="A75" s="1"/>
      <c r="B75" s="1"/>
      <c r="C75" s="1"/>
      <c r="D75" s="1" t="s">
        <v>54</v>
      </c>
      <c r="E75" s="1"/>
      <c r="F75" s="1"/>
      <c r="G75" s="1"/>
      <c r="H75" s="17">
        <f>SUM(H62:H74)</f>
        <v>12462.630000000001</v>
      </c>
      <c r="I75" s="17">
        <f>SUM(I62:I74)</f>
        <v>7812</v>
      </c>
      <c r="J75" s="17">
        <f>SUM(J62:J74)</f>
        <v>5493.43</v>
      </c>
      <c r="K75" s="17">
        <f>SUM(K62:K74)</f>
        <v>8480</v>
      </c>
      <c r="L75" s="18">
        <f>SUM(L62:L74)</f>
        <v>7680</v>
      </c>
    </row>
    <row r="76" spans="1:15" ht="28.5" customHeight="1">
      <c r="A76" s="1"/>
      <c r="B76" s="1"/>
      <c r="C76" s="1"/>
      <c r="D76" s="1" t="s">
        <v>55</v>
      </c>
      <c r="E76" s="1"/>
      <c r="F76" s="1"/>
      <c r="G76" s="1"/>
      <c r="H76" s="13"/>
      <c r="I76" s="13"/>
      <c r="J76" s="14"/>
      <c r="K76" s="14"/>
      <c r="L76" s="15"/>
      <c r="O76" s="6"/>
    </row>
    <row r="77" spans="1:15" s="8" customFormat="1" ht="18.75" customHeight="1">
      <c r="A77" s="9"/>
      <c r="B77" s="9"/>
      <c r="C77" s="9"/>
      <c r="D77" s="9"/>
      <c r="E77" s="9"/>
      <c r="F77" s="9"/>
      <c r="G77" s="9" t="s">
        <v>129</v>
      </c>
      <c r="H77" s="13">
        <v>1000</v>
      </c>
      <c r="I77" s="13"/>
      <c r="J77" s="14"/>
      <c r="K77" s="14"/>
      <c r="L77" s="15"/>
      <c r="O77" s="6"/>
    </row>
    <row r="78" spans="1:15" s="8" customFormat="1" ht="18.75" customHeight="1">
      <c r="A78" s="9"/>
      <c r="B78" s="9"/>
      <c r="C78" s="9"/>
      <c r="D78" s="9"/>
      <c r="E78" s="9"/>
      <c r="F78" s="9"/>
      <c r="G78" s="9" t="s">
        <v>130</v>
      </c>
      <c r="H78" s="13">
        <v>459.8</v>
      </c>
      <c r="I78" s="13"/>
      <c r="J78" s="14"/>
      <c r="K78" s="14"/>
      <c r="L78" s="15"/>
      <c r="O78" s="6"/>
    </row>
    <row r="79" spans="1:15" ht="15">
      <c r="A79" s="1"/>
      <c r="B79" s="1"/>
      <c r="C79" s="1"/>
      <c r="D79" s="1"/>
      <c r="E79" s="1" t="s">
        <v>56</v>
      </c>
      <c r="F79" s="1"/>
      <c r="G79" s="1"/>
      <c r="H79" s="13">
        <v>8000</v>
      </c>
      <c r="I79" s="13">
        <v>8000</v>
      </c>
      <c r="J79" s="14">
        <v>8224</v>
      </c>
      <c r="K79" s="14">
        <v>8000</v>
      </c>
      <c r="L79" s="15">
        <v>10668</v>
      </c>
      <c r="O79" s="6"/>
    </row>
    <row r="80" spans="1:17" ht="15">
      <c r="A80" s="1"/>
      <c r="B80" s="1"/>
      <c r="C80" s="1"/>
      <c r="D80" s="1"/>
      <c r="E80" s="1" t="s">
        <v>57</v>
      </c>
      <c r="F80" s="1"/>
      <c r="G80" s="1"/>
      <c r="H80" s="13"/>
      <c r="I80" s="13"/>
      <c r="J80" s="14"/>
      <c r="K80" s="14"/>
      <c r="L80" s="15"/>
      <c r="O80" s="6"/>
      <c r="Q80" s="6"/>
    </row>
    <row r="81" spans="1:12" ht="15">
      <c r="A81" s="1"/>
      <c r="B81" s="1"/>
      <c r="C81" s="1"/>
      <c r="D81" s="1"/>
      <c r="E81" s="1"/>
      <c r="F81" s="1" t="s">
        <v>58</v>
      </c>
      <c r="G81" s="1"/>
      <c r="H81" s="13"/>
      <c r="I81" s="13"/>
      <c r="J81" s="14"/>
      <c r="K81" s="14"/>
      <c r="L81" s="15"/>
    </row>
    <row r="82" spans="1:12" ht="15">
      <c r="A82" s="1"/>
      <c r="B82" s="1"/>
      <c r="C82" s="1"/>
      <c r="D82" s="1"/>
      <c r="E82" s="1"/>
      <c r="F82" s="1"/>
      <c r="G82" s="1" t="s">
        <v>59</v>
      </c>
      <c r="H82" s="13">
        <v>3697.08</v>
      </c>
      <c r="I82" s="13">
        <v>4500</v>
      </c>
      <c r="J82" s="14">
        <v>3452.06</v>
      </c>
      <c r="K82" s="14">
        <v>4500</v>
      </c>
      <c r="L82" s="15">
        <v>4500</v>
      </c>
    </row>
    <row r="83" spans="1:17" ht="15">
      <c r="A83" s="1"/>
      <c r="B83" s="1"/>
      <c r="C83" s="1"/>
      <c r="D83" s="1"/>
      <c r="E83" s="1"/>
      <c r="F83" s="1"/>
      <c r="G83" s="1" t="s">
        <v>60</v>
      </c>
      <c r="H83" s="13">
        <v>455.19</v>
      </c>
      <c r="I83" s="13">
        <v>300</v>
      </c>
      <c r="J83" s="14">
        <v>203.3</v>
      </c>
      <c r="K83" s="14">
        <v>455</v>
      </c>
      <c r="L83" s="15">
        <v>455</v>
      </c>
      <c r="O83" s="6"/>
      <c r="Q83" s="6"/>
    </row>
    <row r="84" spans="1:12" ht="15">
      <c r="A84" s="1"/>
      <c r="B84" s="1"/>
      <c r="C84" s="1"/>
      <c r="D84" s="1"/>
      <c r="E84" s="1"/>
      <c r="F84" s="1"/>
      <c r="G84" s="1" t="s">
        <v>61</v>
      </c>
      <c r="H84" s="13">
        <v>403</v>
      </c>
      <c r="I84" s="13">
        <v>435</v>
      </c>
      <c r="J84" s="14">
        <v>389</v>
      </c>
      <c r="K84" s="14">
        <v>425</v>
      </c>
      <c r="L84" s="15">
        <v>425</v>
      </c>
    </row>
    <row r="85" spans="1:12" ht="15">
      <c r="A85" s="1"/>
      <c r="B85" s="1"/>
      <c r="C85" s="1"/>
      <c r="D85" s="1"/>
      <c r="E85" s="1"/>
      <c r="F85" s="1"/>
      <c r="G85" s="1" t="s">
        <v>62</v>
      </c>
      <c r="H85" s="13">
        <v>48596.15</v>
      </c>
      <c r="I85" s="13">
        <v>57000</v>
      </c>
      <c r="J85" s="16">
        <v>45125</v>
      </c>
      <c r="K85" s="16">
        <v>57000</v>
      </c>
      <c r="L85" s="15">
        <v>57000</v>
      </c>
    </row>
    <row r="86" spans="1:17" ht="15">
      <c r="A86" s="1"/>
      <c r="B86" s="1"/>
      <c r="C86" s="1"/>
      <c r="D86" s="1"/>
      <c r="E86" s="1"/>
      <c r="F86" s="1" t="s">
        <v>63</v>
      </c>
      <c r="G86" s="1"/>
      <c r="H86" s="13">
        <f>SUM(H82:H85)</f>
        <v>53151.42</v>
      </c>
      <c r="I86" s="13">
        <f>SUM(I82:I85)</f>
        <v>62235</v>
      </c>
      <c r="J86" s="13">
        <f>SUM(J82:J85)</f>
        <v>49169.36</v>
      </c>
      <c r="K86" s="13">
        <f>SUM(K82:K85)</f>
        <v>62380</v>
      </c>
      <c r="L86" s="15">
        <f>SUM(L82:L85)</f>
        <v>62380</v>
      </c>
      <c r="O86" s="6"/>
      <c r="Q86" s="6"/>
    </row>
    <row r="87" spans="1:17" ht="15.75" customHeight="1">
      <c r="A87" s="1"/>
      <c r="B87" s="1"/>
      <c r="C87" s="1"/>
      <c r="D87" s="1"/>
      <c r="E87" s="1" t="s">
        <v>64</v>
      </c>
      <c r="F87" s="1"/>
      <c r="G87" s="1"/>
      <c r="H87" s="13">
        <f>H86</f>
        <v>53151.42</v>
      </c>
      <c r="I87" s="13">
        <f>I86</f>
        <v>62235</v>
      </c>
      <c r="J87" s="13">
        <f>J86</f>
        <v>49169.36</v>
      </c>
      <c r="K87" s="13">
        <f>K86</f>
        <v>62380</v>
      </c>
      <c r="L87" s="15">
        <f>L86</f>
        <v>62380</v>
      </c>
      <c r="O87" s="6"/>
      <c r="Q87" s="6"/>
    </row>
    <row r="88" spans="1:17" ht="15.75" customHeight="1">
      <c r="A88" s="1"/>
      <c r="B88" s="1"/>
      <c r="C88" s="1"/>
      <c r="D88" s="1" t="s">
        <v>65</v>
      </c>
      <c r="E88" s="1"/>
      <c r="F88" s="1"/>
      <c r="G88" s="1"/>
      <c r="H88" s="17">
        <f>H87+H79+H78+H77</f>
        <v>62611.22</v>
      </c>
      <c r="I88" s="17">
        <f>I87+I79+I78+I77</f>
        <v>70235</v>
      </c>
      <c r="J88" s="17">
        <f>J87+J79+J78+J77</f>
        <v>57393.36</v>
      </c>
      <c r="K88" s="17">
        <f>K87+K79+K78+K77</f>
        <v>70380</v>
      </c>
      <c r="L88" s="18">
        <f>L87+L79</f>
        <v>73048</v>
      </c>
      <c r="O88" s="6"/>
      <c r="Q88" s="6"/>
    </row>
    <row r="89" spans="1:17" ht="28.5" customHeight="1">
      <c r="A89" s="1"/>
      <c r="B89" s="1"/>
      <c r="C89" s="1"/>
      <c r="D89" s="1" t="s">
        <v>66</v>
      </c>
      <c r="E89" s="1"/>
      <c r="F89" s="1"/>
      <c r="G89" s="1"/>
      <c r="H89" s="13"/>
      <c r="I89" s="13"/>
      <c r="J89" s="14"/>
      <c r="K89" s="14"/>
      <c r="L89" s="15"/>
      <c r="O89" s="6"/>
      <c r="Q89" s="6"/>
    </row>
    <row r="90" spans="1:12" ht="15">
      <c r="A90" s="1"/>
      <c r="B90" s="1"/>
      <c r="C90" s="1"/>
      <c r="D90" s="1"/>
      <c r="E90" s="1" t="s">
        <v>67</v>
      </c>
      <c r="F90" s="1"/>
      <c r="G90" s="1"/>
      <c r="H90" s="13">
        <v>34.7</v>
      </c>
      <c r="I90" s="13">
        <v>100</v>
      </c>
      <c r="J90" s="14">
        <v>153.64</v>
      </c>
      <c r="K90" s="14">
        <v>100</v>
      </c>
      <c r="L90" s="15">
        <v>150</v>
      </c>
    </row>
    <row r="91" spans="1:17" ht="15">
      <c r="A91" s="1"/>
      <c r="B91" s="1"/>
      <c r="C91" s="1"/>
      <c r="D91" s="1"/>
      <c r="E91" s="1" t="s">
        <v>68</v>
      </c>
      <c r="F91" s="1"/>
      <c r="G91" s="1"/>
      <c r="H91" s="13"/>
      <c r="I91" s="13"/>
      <c r="J91" s="14">
        <v>8167.5</v>
      </c>
      <c r="K91" s="14">
        <v>13250</v>
      </c>
      <c r="L91" s="15"/>
      <c r="O91" s="6"/>
      <c r="Q91" s="6"/>
    </row>
    <row r="92" spans="1:17" ht="15">
      <c r="A92" s="1"/>
      <c r="B92" s="1"/>
      <c r="C92" s="1"/>
      <c r="D92" s="1"/>
      <c r="E92" s="1" t="s">
        <v>69</v>
      </c>
      <c r="F92" s="1"/>
      <c r="G92" s="1"/>
      <c r="H92" s="13">
        <v>4200</v>
      </c>
      <c r="I92" s="13">
        <v>4000</v>
      </c>
      <c r="J92" s="14">
        <v>1560</v>
      </c>
      <c r="K92" s="14">
        <v>1500</v>
      </c>
      <c r="L92" s="15">
        <v>1500</v>
      </c>
      <c r="O92" s="6"/>
      <c r="Q92" s="6"/>
    </row>
    <row r="93" spans="1:12" ht="15">
      <c r="A93" s="1"/>
      <c r="B93" s="1"/>
      <c r="C93" s="1"/>
      <c r="D93" s="1"/>
      <c r="E93" s="1" t="s">
        <v>70</v>
      </c>
      <c r="F93" s="1"/>
      <c r="G93" s="1"/>
      <c r="H93" s="13">
        <v>140862.5</v>
      </c>
      <c r="I93" s="13">
        <v>140863</v>
      </c>
      <c r="J93" s="14">
        <v>137987.5</v>
      </c>
      <c r="K93" s="14">
        <v>137988</v>
      </c>
      <c r="L93" s="15">
        <v>139750</v>
      </c>
    </row>
    <row r="94" spans="1:17" ht="15">
      <c r="A94" s="1"/>
      <c r="B94" s="1"/>
      <c r="C94" s="1"/>
      <c r="D94" s="1"/>
      <c r="E94" s="1" t="s">
        <v>71</v>
      </c>
      <c r="F94" s="1"/>
      <c r="G94" s="1"/>
      <c r="H94" s="13">
        <v>5348.56</v>
      </c>
      <c r="I94" s="13">
        <v>1400</v>
      </c>
      <c r="J94" s="16">
        <v>255</v>
      </c>
      <c r="K94" s="16"/>
      <c r="L94" s="15"/>
      <c r="O94" s="6"/>
      <c r="Q94" s="6"/>
    </row>
    <row r="95" spans="1:17" s="8" customFormat="1" ht="15">
      <c r="A95" s="9"/>
      <c r="B95" s="9"/>
      <c r="C95" s="9"/>
      <c r="D95" s="9"/>
      <c r="E95" s="9"/>
      <c r="F95" s="9"/>
      <c r="G95" s="9" t="s">
        <v>131</v>
      </c>
      <c r="H95" s="13"/>
      <c r="I95" s="13">
        <v>800</v>
      </c>
      <c r="J95" s="16"/>
      <c r="K95" s="16"/>
      <c r="L95" s="15"/>
      <c r="O95" s="6"/>
      <c r="Q95" s="6"/>
    </row>
    <row r="96" spans="1:15" ht="15">
      <c r="A96" s="1"/>
      <c r="B96" s="1"/>
      <c r="C96" s="1"/>
      <c r="D96" s="1" t="s">
        <v>72</v>
      </c>
      <c r="E96" s="1"/>
      <c r="F96" s="1"/>
      <c r="G96" s="1"/>
      <c r="H96" s="17">
        <f>SUM(H90:H95)</f>
        <v>150445.76</v>
      </c>
      <c r="I96" s="17">
        <f>SUM(I90:I95)</f>
        <v>147163</v>
      </c>
      <c r="J96" s="17">
        <f>SUM(J90:J95)</f>
        <v>148123.64</v>
      </c>
      <c r="K96" s="17">
        <f>SUM(K90:K95)</f>
        <v>152838</v>
      </c>
      <c r="L96" s="18">
        <f>SUM(L90:L94)</f>
        <v>141400</v>
      </c>
      <c r="O96" s="26"/>
    </row>
    <row r="97" spans="1:12" s="8" customFormat="1" ht="15">
      <c r="A97" s="9"/>
      <c r="B97" s="9"/>
      <c r="C97" s="9"/>
      <c r="D97" s="9" t="s">
        <v>137</v>
      </c>
      <c r="E97" s="9"/>
      <c r="F97" s="9"/>
      <c r="G97" s="9"/>
      <c r="H97" s="13">
        <v>1250</v>
      </c>
      <c r="I97" s="13"/>
      <c r="J97" s="16"/>
      <c r="K97" s="16"/>
      <c r="L97" s="15"/>
    </row>
    <row r="98" spans="1:15" ht="28.5" customHeight="1">
      <c r="A98" s="1"/>
      <c r="B98" s="1"/>
      <c r="C98" s="1"/>
      <c r="D98" s="1" t="s">
        <v>73</v>
      </c>
      <c r="E98" s="1"/>
      <c r="F98" s="1"/>
      <c r="G98" s="1"/>
      <c r="H98" s="13"/>
      <c r="I98" s="13"/>
      <c r="J98" s="16"/>
      <c r="K98" s="16"/>
      <c r="L98" s="15"/>
      <c r="O98" s="6"/>
    </row>
    <row r="99" spans="1:15" ht="15">
      <c r="A99" s="1"/>
      <c r="B99" s="1"/>
      <c r="C99" s="1"/>
      <c r="D99" s="1"/>
      <c r="E99" s="1" t="s">
        <v>74</v>
      </c>
      <c r="F99" s="1"/>
      <c r="G99" s="1"/>
      <c r="H99" s="13"/>
      <c r="I99" s="13"/>
      <c r="J99" s="16">
        <v>0</v>
      </c>
      <c r="K99" s="16">
        <v>4160</v>
      </c>
      <c r="L99" s="15"/>
      <c r="O99" s="6"/>
    </row>
    <row r="100" spans="1:15" s="8" customFormat="1" ht="15">
      <c r="A100" s="9"/>
      <c r="B100" s="9"/>
      <c r="C100" s="9"/>
      <c r="D100" s="9"/>
      <c r="E100" s="9" t="s">
        <v>140</v>
      </c>
      <c r="F100" s="9"/>
      <c r="G100" s="9"/>
      <c r="H100" s="13">
        <v>1000</v>
      </c>
      <c r="I100" s="13">
        <v>1000</v>
      </c>
      <c r="J100" s="16"/>
      <c r="K100" s="16"/>
      <c r="L100" s="15"/>
      <c r="O100" s="6"/>
    </row>
    <row r="101" spans="1:12" ht="15">
      <c r="A101" s="1"/>
      <c r="B101" s="1"/>
      <c r="C101" s="1"/>
      <c r="D101" s="1"/>
      <c r="E101" s="1" t="s">
        <v>75</v>
      </c>
      <c r="F101" s="1"/>
      <c r="G101" s="1"/>
      <c r="H101" s="13">
        <v>3450</v>
      </c>
      <c r="I101" s="13">
        <v>3200</v>
      </c>
      <c r="J101" s="16">
        <v>3000</v>
      </c>
      <c r="K101" s="16">
        <v>4500</v>
      </c>
      <c r="L101" s="15">
        <v>5000</v>
      </c>
    </row>
    <row r="102" spans="1:17" ht="15">
      <c r="A102" s="1"/>
      <c r="B102" s="1"/>
      <c r="C102" s="1"/>
      <c r="D102" s="1"/>
      <c r="E102" s="1" t="s">
        <v>76</v>
      </c>
      <c r="F102" s="1"/>
      <c r="G102" s="1"/>
      <c r="H102" s="13">
        <v>11030.66</v>
      </c>
      <c r="I102" s="13">
        <v>4000</v>
      </c>
      <c r="J102" s="16">
        <v>1105.2</v>
      </c>
      <c r="K102" s="16">
        <v>330</v>
      </c>
      <c r="L102" s="15">
        <v>700</v>
      </c>
      <c r="O102" s="6"/>
      <c r="Q102" s="6"/>
    </row>
    <row r="103" spans="1:17" ht="15">
      <c r="A103" s="1"/>
      <c r="B103" s="1"/>
      <c r="C103" s="1"/>
      <c r="D103" s="1"/>
      <c r="E103" s="1" t="s">
        <v>77</v>
      </c>
      <c r="F103" s="1"/>
      <c r="G103" s="1"/>
      <c r="H103" s="13"/>
      <c r="I103" s="13"/>
      <c r="J103" s="16">
        <v>0</v>
      </c>
      <c r="K103" s="16">
        <v>0</v>
      </c>
      <c r="L103" s="15"/>
      <c r="O103" s="6"/>
      <c r="Q103" s="6"/>
    </row>
    <row r="104" spans="1:17" s="8" customFormat="1" ht="15">
      <c r="A104" s="9"/>
      <c r="B104" s="9"/>
      <c r="C104" s="9"/>
      <c r="D104" s="9"/>
      <c r="E104" s="9" t="s">
        <v>145</v>
      </c>
      <c r="F104" s="9"/>
      <c r="G104" s="9"/>
      <c r="H104" s="13"/>
      <c r="I104" s="13"/>
      <c r="J104" s="16"/>
      <c r="K104" s="16"/>
      <c r="L104" s="15">
        <v>0</v>
      </c>
      <c r="O104" s="6"/>
      <c r="Q104" s="6"/>
    </row>
    <row r="105" spans="1:17" ht="15">
      <c r="A105" s="1"/>
      <c r="B105" s="1"/>
      <c r="C105" s="1"/>
      <c r="D105" s="1"/>
      <c r="E105" s="1" t="s">
        <v>78</v>
      </c>
      <c r="F105" s="1"/>
      <c r="G105" s="1"/>
      <c r="H105" s="13">
        <v>22010</v>
      </c>
      <c r="I105" s="13">
        <v>16000</v>
      </c>
      <c r="J105" s="16">
        <v>7500</v>
      </c>
      <c r="K105" s="16">
        <v>15000</v>
      </c>
      <c r="L105" s="62">
        <v>22500</v>
      </c>
      <c r="O105" s="6"/>
      <c r="Q105" s="6"/>
    </row>
    <row r="106" spans="1:17" ht="15">
      <c r="A106" s="1"/>
      <c r="B106" s="1"/>
      <c r="C106" s="1"/>
      <c r="D106" s="1"/>
      <c r="E106" s="1" t="s">
        <v>79</v>
      </c>
      <c r="F106" s="1"/>
      <c r="G106" s="1"/>
      <c r="H106" s="13">
        <v>9188.54</v>
      </c>
      <c r="I106" s="13">
        <v>6400</v>
      </c>
      <c r="J106" s="16">
        <v>3392</v>
      </c>
      <c r="K106" s="16">
        <v>10000</v>
      </c>
      <c r="L106" s="15">
        <v>10000</v>
      </c>
      <c r="O106" s="6"/>
      <c r="Q106" s="6"/>
    </row>
    <row r="107" spans="1:17" ht="15">
      <c r="A107" s="1"/>
      <c r="B107" s="1"/>
      <c r="C107" s="1"/>
      <c r="D107" s="1"/>
      <c r="E107" s="1" t="s">
        <v>80</v>
      </c>
      <c r="F107" s="1"/>
      <c r="G107" s="1"/>
      <c r="H107" s="13">
        <v>34992.09</v>
      </c>
      <c r="I107" s="13">
        <v>20000</v>
      </c>
      <c r="J107" s="16">
        <v>5000</v>
      </c>
      <c r="K107" s="16">
        <v>10000</v>
      </c>
      <c r="L107" s="62">
        <f>30000-10000</f>
        <v>20000</v>
      </c>
      <c r="O107" s="6"/>
      <c r="Q107" s="6"/>
    </row>
    <row r="108" spans="1:17" ht="15">
      <c r="A108" s="1"/>
      <c r="B108" s="1"/>
      <c r="C108" s="1"/>
      <c r="D108" s="1"/>
      <c r="E108" s="1" t="s">
        <v>81</v>
      </c>
      <c r="F108" s="1"/>
      <c r="G108" s="1"/>
      <c r="H108" s="13">
        <v>6800</v>
      </c>
      <c r="I108" s="13">
        <v>6800</v>
      </c>
      <c r="J108" s="16">
        <v>0</v>
      </c>
      <c r="K108" s="16">
        <v>6800</v>
      </c>
      <c r="L108" s="15">
        <v>7200</v>
      </c>
      <c r="O108" s="6"/>
      <c r="Q108" s="6"/>
    </row>
    <row r="109" spans="1:17" ht="15">
      <c r="A109" s="1"/>
      <c r="B109" s="1"/>
      <c r="C109" s="1"/>
      <c r="D109" s="1"/>
      <c r="E109" s="1" t="s">
        <v>82</v>
      </c>
      <c r="F109" s="1"/>
      <c r="G109" s="1"/>
      <c r="H109" s="13">
        <v>3438.25</v>
      </c>
      <c r="I109" s="13">
        <v>3300</v>
      </c>
      <c r="J109" s="16">
        <v>3436.6</v>
      </c>
      <c r="K109" s="16">
        <v>3440</v>
      </c>
      <c r="L109" s="15">
        <v>3900</v>
      </c>
      <c r="O109" s="6"/>
      <c r="Q109" s="6"/>
    </row>
    <row r="110" spans="1:17" ht="15">
      <c r="A110" s="1"/>
      <c r="B110" s="1"/>
      <c r="C110" s="1"/>
      <c r="D110" s="1" t="s">
        <v>83</v>
      </c>
      <c r="E110" s="1"/>
      <c r="F110" s="1"/>
      <c r="G110" s="1"/>
      <c r="H110" s="17">
        <f>SUM(H99:H109)</f>
        <v>91909.54000000001</v>
      </c>
      <c r="I110" s="17">
        <f>SUM(I99:I109)</f>
        <v>60700</v>
      </c>
      <c r="J110" s="17">
        <f>SUM(J99:J109)</f>
        <v>23433.8</v>
      </c>
      <c r="K110" s="17">
        <f>SUM(K99:K109)</f>
        <v>54230</v>
      </c>
      <c r="L110" s="18">
        <f>SUM(L99:L109)</f>
        <v>69300</v>
      </c>
      <c r="O110" s="6"/>
      <c r="Q110" s="6"/>
    </row>
    <row r="111" spans="1:17" ht="28.5" customHeight="1">
      <c r="A111" s="1"/>
      <c r="B111" s="1"/>
      <c r="C111" s="1"/>
      <c r="D111" s="1" t="s">
        <v>84</v>
      </c>
      <c r="E111" s="1"/>
      <c r="F111" s="1"/>
      <c r="G111" s="1"/>
      <c r="H111" s="13"/>
      <c r="I111" s="13"/>
      <c r="J111" s="14"/>
      <c r="K111" s="14"/>
      <c r="L111" s="15"/>
      <c r="O111" s="6"/>
      <c r="Q111" s="6"/>
    </row>
    <row r="112" spans="1:17" ht="15">
      <c r="A112" s="1"/>
      <c r="B112" s="1"/>
      <c r="C112" s="1"/>
      <c r="D112" s="1"/>
      <c r="E112" s="1" t="s">
        <v>85</v>
      </c>
      <c r="F112" s="1"/>
      <c r="G112" s="1"/>
      <c r="H112" s="13"/>
      <c r="I112" s="13"/>
      <c r="J112" s="14">
        <v>0</v>
      </c>
      <c r="K112" s="14">
        <v>1000</v>
      </c>
      <c r="L112" s="15"/>
      <c r="O112" s="6"/>
      <c r="Q112" s="6"/>
    </row>
    <row r="113" spans="1:17" s="8" customFormat="1" ht="15">
      <c r="A113" s="9"/>
      <c r="B113" s="9"/>
      <c r="C113" s="9"/>
      <c r="D113" s="9"/>
      <c r="E113" s="9"/>
      <c r="F113" s="9"/>
      <c r="G113" s="9" t="s">
        <v>132</v>
      </c>
      <c r="H113" s="13">
        <v>0</v>
      </c>
      <c r="I113" s="13">
        <v>400</v>
      </c>
      <c r="J113" s="14"/>
      <c r="K113" s="14"/>
      <c r="L113" s="15"/>
      <c r="O113" s="6"/>
      <c r="Q113" s="6"/>
    </row>
    <row r="114" spans="1:17" s="8" customFormat="1" ht="15">
      <c r="A114" s="9"/>
      <c r="B114" s="9"/>
      <c r="C114" s="9"/>
      <c r="D114" s="9"/>
      <c r="E114" s="9"/>
      <c r="F114" s="9"/>
      <c r="G114" s="9" t="s">
        <v>133</v>
      </c>
      <c r="H114" s="13">
        <v>0</v>
      </c>
      <c r="I114" s="13">
        <v>400</v>
      </c>
      <c r="J114" s="14"/>
      <c r="K114" s="14"/>
      <c r="L114" s="15"/>
      <c r="O114" s="6"/>
      <c r="Q114" s="6"/>
    </row>
    <row r="115" spans="1:12" ht="15">
      <c r="A115" s="1"/>
      <c r="B115" s="1"/>
      <c r="C115" s="1"/>
      <c r="D115" s="1"/>
      <c r="E115" s="1" t="s">
        <v>86</v>
      </c>
      <c r="F115" s="1"/>
      <c r="G115" s="1"/>
      <c r="H115" s="13"/>
      <c r="I115" s="13"/>
      <c r="J115" s="14">
        <v>0</v>
      </c>
      <c r="K115" s="14">
        <v>0</v>
      </c>
      <c r="L115" s="15">
        <v>250</v>
      </c>
    </row>
    <row r="116" spans="1:12" ht="15">
      <c r="A116" s="1"/>
      <c r="B116" s="1"/>
      <c r="C116" s="1"/>
      <c r="D116" s="1"/>
      <c r="E116" s="1" t="s">
        <v>87</v>
      </c>
      <c r="F116" s="1"/>
      <c r="G116" s="1"/>
      <c r="H116" s="13"/>
      <c r="I116" s="13"/>
      <c r="J116" s="14">
        <v>0</v>
      </c>
      <c r="K116" s="14">
        <v>0</v>
      </c>
      <c r="L116" s="15"/>
    </row>
    <row r="117" spans="1:12" s="8" customFormat="1" ht="15">
      <c r="A117" s="9"/>
      <c r="B117" s="9"/>
      <c r="C117" s="9"/>
      <c r="D117" s="9"/>
      <c r="E117" s="9" t="s">
        <v>144</v>
      </c>
      <c r="F117" s="9"/>
      <c r="G117" s="9"/>
      <c r="H117" s="13"/>
      <c r="I117" s="13"/>
      <c r="J117" s="14"/>
      <c r="K117" s="14"/>
      <c r="L117" s="62">
        <f>2000-1500</f>
        <v>500</v>
      </c>
    </row>
    <row r="118" spans="1:12" ht="15">
      <c r="A118" s="1"/>
      <c r="B118" s="1"/>
      <c r="C118" s="1"/>
      <c r="D118" s="1"/>
      <c r="E118" s="1" t="s">
        <v>88</v>
      </c>
      <c r="F118" s="1"/>
      <c r="G118" s="1"/>
      <c r="H118" s="13">
        <v>0</v>
      </c>
      <c r="I118" s="13">
        <v>100</v>
      </c>
      <c r="J118" s="14">
        <v>0</v>
      </c>
      <c r="K118" s="14">
        <v>0</v>
      </c>
      <c r="L118" s="15">
        <v>250</v>
      </c>
    </row>
    <row r="119" spans="1:12" ht="15">
      <c r="A119" s="1"/>
      <c r="B119" s="1"/>
      <c r="C119" s="1"/>
      <c r="D119" s="1"/>
      <c r="E119" s="1" t="s">
        <v>89</v>
      </c>
      <c r="F119" s="1"/>
      <c r="G119" s="1"/>
      <c r="H119" s="13">
        <v>0</v>
      </c>
      <c r="I119" s="13">
        <v>14800</v>
      </c>
      <c r="J119" s="14">
        <v>0</v>
      </c>
      <c r="K119" s="14">
        <v>0</v>
      </c>
      <c r="L119" s="62">
        <f>13850-13850</f>
        <v>0</v>
      </c>
    </row>
    <row r="120" spans="1:17" ht="15">
      <c r="A120" s="1"/>
      <c r="B120" s="1"/>
      <c r="C120" s="1"/>
      <c r="D120" s="1"/>
      <c r="E120" s="1" t="s">
        <v>90</v>
      </c>
      <c r="F120" s="1"/>
      <c r="G120" s="1"/>
      <c r="H120" s="13">
        <v>1600</v>
      </c>
      <c r="I120" s="13">
        <v>4850</v>
      </c>
      <c r="J120" s="14">
        <v>53.94</v>
      </c>
      <c r="K120" s="14">
        <v>250</v>
      </c>
      <c r="L120" s="62">
        <f>1500-1000</f>
        <v>500</v>
      </c>
      <c r="Q120" s="6"/>
    </row>
    <row r="121" spans="1:17" ht="15">
      <c r="A121" s="1"/>
      <c r="B121" s="1"/>
      <c r="C121" s="1"/>
      <c r="D121" s="1"/>
      <c r="E121" s="1" t="s">
        <v>91</v>
      </c>
      <c r="F121" s="1"/>
      <c r="G121" s="1"/>
      <c r="H121" s="13">
        <v>1784.4</v>
      </c>
      <c r="I121" s="13">
        <v>3500</v>
      </c>
      <c r="J121" s="16">
        <v>18.63</v>
      </c>
      <c r="K121" s="16">
        <v>325</v>
      </c>
      <c r="L121" s="15">
        <v>500</v>
      </c>
      <c r="O121" s="6"/>
      <c r="Q121" s="6"/>
    </row>
    <row r="122" spans="1:17" ht="15">
      <c r="A122" s="1"/>
      <c r="B122" s="1"/>
      <c r="C122" s="1"/>
      <c r="D122" s="1" t="s">
        <v>92</v>
      </c>
      <c r="E122" s="1"/>
      <c r="F122" s="1"/>
      <c r="G122" s="1"/>
      <c r="H122" s="17">
        <f>SUM(H112:H121)</f>
        <v>3384.4</v>
      </c>
      <c r="I122" s="17">
        <f>SUM(I112:I121)</f>
        <v>24050</v>
      </c>
      <c r="J122" s="42">
        <f>SUM(J112:J121)</f>
        <v>72.57</v>
      </c>
      <c r="K122" s="42">
        <f>ROUND(SUM(K111:K121),5)</f>
        <v>1575</v>
      </c>
      <c r="L122" s="18">
        <f>SUM(L112:L121)</f>
        <v>2000</v>
      </c>
      <c r="O122" s="6"/>
      <c r="Q122" s="6"/>
    </row>
    <row r="123" spans="1:17" ht="28.5" customHeight="1">
      <c r="A123" s="1"/>
      <c r="B123" s="1"/>
      <c r="C123" s="1"/>
      <c r="D123" s="1" t="s">
        <v>93</v>
      </c>
      <c r="E123" s="1"/>
      <c r="F123" s="1"/>
      <c r="G123" s="1"/>
      <c r="H123" s="13"/>
      <c r="I123" s="13"/>
      <c r="J123" s="14"/>
      <c r="K123" s="14"/>
      <c r="L123" s="15"/>
      <c r="O123" s="6"/>
      <c r="Q123" s="6"/>
    </row>
    <row r="124" spans="1:12" ht="15">
      <c r="A124" s="1"/>
      <c r="B124" s="1"/>
      <c r="C124" s="1"/>
      <c r="D124" s="1"/>
      <c r="E124" s="1" t="s">
        <v>94</v>
      </c>
      <c r="F124" s="1"/>
      <c r="G124" s="1"/>
      <c r="H124" s="13">
        <v>179.88</v>
      </c>
      <c r="I124" s="13">
        <v>360</v>
      </c>
      <c r="J124" s="14">
        <v>77.83</v>
      </c>
      <c r="K124" s="14">
        <v>175</v>
      </c>
      <c r="L124" s="15">
        <v>100</v>
      </c>
    </row>
    <row r="125" spans="1:12" s="8" customFormat="1" ht="15">
      <c r="A125" s="9"/>
      <c r="B125" s="9"/>
      <c r="C125" s="9"/>
      <c r="D125" s="9"/>
      <c r="E125" s="9"/>
      <c r="F125" s="9"/>
      <c r="G125" s="9" t="s">
        <v>134</v>
      </c>
      <c r="H125" s="13">
        <v>1619.7</v>
      </c>
      <c r="I125" s="13">
        <v>1800</v>
      </c>
      <c r="J125" s="14"/>
      <c r="K125" s="14"/>
      <c r="L125" s="15"/>
    </row>
    <row r="126" spans="1:12" s="8" customFormat="1" ht="15">
      <c r="A126" s="9"/>
      <c r="B126" s="9"/>
      <c r="C126" s="9"/>
      <c r="D126" s="9"/>
      <c r="E126" s="9"/>
      <c r="F126" s="9"/>
      <c r="G126" s="9" t="s">
        <v>135</v>
      </c>
      <c r="H126" s="13">
        <v>1518.4</v>
      </c>
      <c r="I126" s="13">
        <v>1900</v>
      </c>
      <c r="J126" s="14"/>
      <c r="K126" s="14"/>
      <c r="L126" s="15"/>
    </row>
    <row r="127" spans="1:12" s="8" customFormat="1" ht="15">
      <c r="A127" s="9"/>
      <c r="B127" s="9"/>
      <c r="C127" s="9"/>
      <c r="D127" s="9"/>
      <c r="E127" s="9"/>
      <c r="F127" s="9"/>
      <c r="G127" s="9" t="s">
        <v>136</v>
      </c>
      <c r="H127" s="13">
        <v>0</v>
      </c>
      <c r="I127" s="13">
        <v>500</v>
      </c>
      <c r="J127" s="14"/>
      <c r="K127" s="14"/>
      <c r="L127" s="15"/>
    </row>
    <row r="128" spans="1:17" ht="15">
      <c r="A128" s="1"/>
      <c r="B128" s="1"/>
      <c r="C128" s="1"/>
      <c r="D128" s="1"/>
      <c r="E128" s="1" t="s">
        <v>95</v>
      </c>
      <c r="F128" s="1"/>
      <c r="G128" s="1"/>
      <c r="H128" s="13">
        <v>613.18</v>
      </c>
      <c r="I128" s="13">
        <v>1000</v>
      </c>
      <c r="J128" s="14">
        <v>420</v>
      </c>
      <c r="K128" s="14">
        <v>1800</v>
      </c>
      <c r="L128" s="15">
        <v>1500</v>
      </c>
      <c r="O128" s="6"/>
      <c r="Q128" s="6"/>
    </row>
    <row r="129" spans="1:17" s="8" customFormat="1" ht="15">
      <c r="A129" s="9"/>
      <c r="B129" s="9"/>
      <c r="C129" s="9"/>
      <c r="D129" s="9"/>
      <c r="E129" s="9" t="s">
        <v>147</v>
      </c>
      <c r="F129" s="9"/>
      <c r="G129" s="9"/>
      <c r="H129" s="13"/>
      <c r="I129" s="13"/>
      <c r="J129" s="14"/>
      <c r="K129" s="14"/>
      <c r="L129" s="62">
        <f>8255-3255</f>
        <v>5000</v>
      </c>
      <c r="O129" s="6"/>
      <c r="Q129" s="6"/>
    </row>
    <row r="130" spans="1:17" ht="15">
      <c r="A130" s="1"/>
      <c r="B130" s="1"/>
      <c r="C130" s="1"/>
      <c r="D130" s="1"/>
      <c r="E130" s="1" t="s">
        <v>96</v>
      </c>
      <c r="F130" s="1"/>
      <c r="G130" s="1"/>
      <c r="H130" s="13">
        <v>245</v>
      </c>
      <c r="I130" s="13">
        <v>350</v>
      </c>
      <c r="J130" s="14">
        <v>285</v>
      </c>
      <c r="K130" s="14">
        <v>350</v>
      </c>
      <c r="L130" s="15">
        <v>800</v>
      </c>
      <c r="O130" s="6"/>
      <c r="Q130" s="6"/>
    </row>
    <row r="131" spans="1:12" ht="15">
      <c r="A131" s="1"/>
      <c r="B131" s="1"/>
      <c r="C131" s="1"/>
      <c r="D131" s="1"/>
      <c r="E131" s="1" t="s">
        <v>97</v>
      </c>
      <c r="F131" s="1"/>
      <c r="G131" s="1"/>
      <c r="H131" s="13">
        <v>0</v>
      </c>
      <c r="I131" s="13">
        <v>350</v>
      </c>
      <c r="J131" s="14">
        <v>0</v>
      </c>
      <c r="K131" s="14">
        <v>0</v>
      </c>
      <c r="L131" s="15"/>
    </row>
    <row r="132" spans="1:12" ht="15">
      <c r="A132" s="1"/>
      <c r="B132" s="1"/>
      <c r="C132" s="1"/>
      <c r="D132" s="1"/>
      <c r="E132" s="1" t="s">
        <v>98</v>
      </c>
      <c r="F132" s="1"/>
      <c r="G132" s="1"/>
      <c r="H132" s="13">
        <v>281.75</v>
      </c>
      <c r="I132" s="13">
        <v>450</v>
      </c>
      <c r="J132" s="16">
        <v>0</v>
      </c>
      <c r="K132" s="16">
        <v>448</v>
      </c>
      <c r="L132" s="15">
        <v>448</v>
      </c>
    </row>
    <row r="133" spans="1:17" ht="15">
      <c r="A133" s="1"/>
      <c r="B133" s="1"/>
      <c r="C133" s="1"/>
      <c r="D133" s="1" t="s">
        <v>99</v>
      </c>
      <c r="E133" s="1"/>
      <c r="F133" s="1"/>
      <c r="G133" s="1"/>
      <c r="H133" s="17">
        <f>SUM(H124:H132)</f>
        <v>4457.91</v>
      </c>
      <c r="I133" s="17">
        <f>SUM(I124:I132)</f>
        <v>6710</v>
      </c>
      <c r="J133" s="42">
        <f>ROUND(SUM(J123:J132),5)</f>
        <v>782.83</v>
      </c>
      <c r="K133" s="42">
        <f>ROUND(SUM(K123:K132),5)</f>
        <v>2773</v>
      </c>
      <c r="L133" s="18">
        <f>SUM(L124:L132)</f>
        <v>7848</v>
      </c>
      <c r="O133" s="6"/>
      <c r="Q133" s="6"/>
    </row>
    <row r="134" spans="1:12" ht="28.5" customHeight="1">
      <c r="A134" s="1"/>
      <c r="B134" s="1"/>
      <c r="C134" s="1"/>
      <c r="D134" s="1" t="s">
        <v>100</v>
      </c>
      <c r="E134" s="1"/>
      <c r="F134" s="1"/>
      <c r="G134" s="1"/>
      <c r="H134" s="13"/>
      <c r="I134" s="13"/>
      <c r="J134" s="14"/>
      <c r="K134" s="14"/>
      <c r="L134" s="15"/>
    </row>
    <row r="135" spans="1:12" ht="15">
      <c r="A135" s="1"/>
      <c r="B135" s="1"/>
      <c r="C135" s="1"/>
      <c r="D135" s="1"/>
      <c r="E135" s="1" t="s">
        <v>101</v>
      </c>
      <c r="F135" s="1"/>
      <c r="G135" s="1"/>
      <c r="H135" s="13"/>
      <c r="I135" s="13"/>
      <c r="J135" s="14"/>
      <c r="K135" s="14"/>
      <c r="L135" s="15"/>
    </row>
    <row r="136" spans="1:12" ht="15">
      <c r="A136" s="1"/>
      <c r="B136" s="1"/>
      <c r="C136" s="1"/>
      <c r="D136" s="1"/>
      <c r="E136" s="1"/>
      <c r="F136" s="1" t="s">
        <v>102</v>
      </c>
      <c r="G136" s="1"/>
      <c r="H136" s="13">
        <v>3200</v>
      </c>
      <c r="I136" s="13">
        <v>3500</v>
      </c>
      <c r="J136" s="14">
        <v>3295.25</v>
      </c>
      <c r="K136" s="14">
        <v>3000</v>
      </c>
      <c r="L136" s="62">
        <f>7100-3100</f>
        <v>4000</v>
      </c>
    </row>
    <row r="137" spans="1:17" ht="15">
      <c r="A137" s="1"/>
      <c r="B137" s="1"/>
      <c r="C137" s="1"/>
      <c r="D137" s="1"/>
      <c r="E137" s="1"/>
      <c r="F137" s="1" t="s">
        <v>103</v>
      </c>
      <c r="G137" s="1"/>
      <c r="H137" s="13"/>
      <c r="I137" s="13"/>
      <c r="J137" s="14">
        <v>5063.75</v>
      </c>
      <c r="K137" s="14">
        <v>6000</v>
      </c>
      <c r="L137" s="15">
        <v>2500</v>
      </c>
      <c r="O137" s="6"/>
      <c r="Q137" s="6"/>
    </row>
    <row r="138" spans="1:12" ht="15">
      <c r="A138" s="1"/>
      <c r="B138" s="1"/>
      <c r="C138" s="1"/>
      <c r="D138" s="1"/>
      <c r="E138" s="1"/>
      <c r="F138" s="1" t="s">
        <v>104</v>
      </c>
      <c r="G138" s="1"/>
      <c r="H138" s="13">
        <v>4591.33</v>
      </c>
      <c r="I138" s="13"/>
      <c r="J138" s="14">
        <v>308.68</v>
      </c>
      <c r="K138" s="14">
        <v>2400</v>
      </c>
      <c r="L138" s="15">
        <v>5700</v>
      </c>
    </row>
    <row r="139" spans="1:12" s="8" customFormat="1" ht="15">
      <c r="A139" s="9"/>
      <c r="B139" s="9"/>
      <c r="C139" s="9"/>
      <c r="D139" s="9"/>
      <c r="E139" s="9"/>
      <c r="F139" s="9"/>
      <c r="G139" s="9" t="s">
        <v>138</v>
      </c>
      <c r="H139" s="13"/>
      <c r="I139" s="13">
        <v>500</v>
      </c>
      <c r="J139" s="14"/>
      <c r="K139" s="14"/>
      <c r="L139" s="15"/>
    </row>
    <row r="140" spans="1:12" s="8" customFormat="1" ht="15">
      <c r="A140" s="9"/>
      <c r="B140" s="9"/>
      <c r="C140" s="9"/>
      <c r="D140" s="9"/>
      <c r="E140" s="9"/>
      <c r="F140" s="9"/>
      <c r="G140" s="9" t="s">
        <v>139</v>
      </c>
      <c r="H140" s="13"/>
      <c r="I140" s="13">
        <v>500</v>
      </c>
      <c r="J140" s="14"/>
      <c r="K140" s="14"/>
      <c r="L140" s="15"/>
    </row>
    <row r="141" spans="1:12" ht="15">
      <c r="A141" s="1"/>
      <c r="B141" s="1"/>
      <c r="C141" s="1"/>
      <c r="D141" s="1"/>
      <c r="E141" s="1"/>
      <c r="F141" s="1" t="s">
        <v>105</v>
      </c>
      <c r="G141" s="1"/>
      <c r="H141" s="13">
        <v>28378</v>
      </c>
      <c r="I141" s="13">
        <v>37000</v>
      </c>
      <c r="J141" s="14">
        <v>0</v>
      </c>
      <c r="K141" s="14">
        <v>30000</v>
      </c>
      <c r="L141" s="62">
        <f>30000-30000</f>
        <v>0</v>
      </c>
    </row>
    <row r="142" spans="1:15" ht="15">
      <c r="A142" s="1"/>
      <c r="B142" s="1"/>
      <c r="C142" s="1"/>
      <c r="D142" s="1"/>
      <c r="E142" s="1"/>
      <c r="F142" s="1" t="s">
        <v>106</v>
      </c>
      <c r="G142" s="1"/>
      <c r="H142" s="13">
        <v>3300</v>
      </c>
      <c r="I142" s="13">
        <v>7500</v>
      </c>
      <c r="J142" s="14">
        <v>0</v>
      </c>
      <c r="K142" s="14">
        <v>5000</v>
      </c>
      <c r="L142" s="62">
        <f>5000-5000</f>
        <v>0</v>
      </c>
      <c r="O142" s="6"/>
    </row>
    <row r="143" spans="1:12" ht="15">
      <c r="A143" s="1"/>
      <c r="B143" s="1"/>
      <c r="C143" s="1"/>
      <c r="D143" s="1"/>
      <c r="E143" s="1"/>
      <c r="F143" s="1" t="s">
        <v>107</v>
      </c>
      <c r="G143" s="1"/>
      <c r="H143" s="13">
        <v>5108.05</v>
      </c>
      <c r="I143" s="13">
        <v>4400</v>
      </c>
      <c r="J143" s="14">
        <v>6163.31</v>
      </c>
      <c r="K143" s="14">
        <v>3000</v>
      </c>
      <c r="L143" s="62">
        <f>9750-3250</f>
        <v>6500</v>
      </c>
    </row>
    <row r="144" spans="1:12" ht="15">
      <c r="A144" s="1"/>
      <c r="B144" s="1"/>
      <c r="C144" s="1"/>
      <c r="D144" s="1"/>
      <c r="E144" s="1"/>
      <c r="F144" s="1" t="s">
        <v>108</v>
      </c>
      <c r="G144" s="1"/>
      <c r="H144" s="13"/>
      <c r="I144" s="13"/>
      <c r="J144" s="14">
        <v>0</v>
      </c>
      <c r="K144" s="14">
        <v>0</v>
      </c>
      <c r="L144" s="15"/>
    </row>
    <row r="145" spans="1:17" ht="15">
      <c r="A145" s="1"/>
      <c r="B145" s="1"/>
      <c r="C145" s="1"/>
      <c r="D145" s="1"/>
      <c r="E145" s="1"/>
      <c r="F145" s="1" t="s">
        <v>109</v>
      </c>
      <c r="G145" s="1"/>
      <c r="H145" s="13">
        <v>10427.85</v>
      </c>
      <c r="I145" s="13">
        <v>9000</v>
      </c>
      <c r="J145" s="14">
        <v>18021.17</v>
      </c>
      <c r="K145" s="14">
        <v>13500</v>
      </c>
      <c r="L145" s="15">
        <v>20000</v>
      </c>
      <c r="O145" s="6"/>
      <c r="Q145" s="6"/>
    </row>
    <row r="146" spans="1:17" ht="15">
      <c r="A146" s="1"/>
      <c r="B146" s="1"/>
      <c r="C146" s="1"/>
      <c r="D146" s="1"/>
      <c r="E146" s="1"/>
      <c r="F146" s="1" t="s">
        <v>110</v>
      </c>
      <c r="G146" s="1"/>
      <c r="H146" s="13">
        <v>1503.54</v>
      </c>
      <c r="I146" s="13">
        <v>900</v>
      </c>
      <c r="J146" s="14">
        <v>352.94</v>
      </c>
      <c r="K146" s="14">
        <v>500</v>
      </c>
      <c r="L146" s="15">
        <v>500</v>
      </c>
      <c r="O146" s="6"/>
      <c r="Q146" s="6"/>
    </row>
    <row r="147" spans="1:17" ht="15">
      <c r="A147" s="1"/>
      <c r="B147" s="1"/>
      <c r="C147" s="1"/>
      <c r="D147" s="1"/>
      <c r="E147" s="1"/>
      <c r="F147" s="1" t="s">
        <v>111</v>
      </c>
      <c r="G147" s="1"/>
      <c r="H147" s="13">
        <v>462.5</v>
      </c>
      <c r="I147" s="13">
        <v>650</v>
      </c>
      <c r="J147" s="14">
        <v>509</v>
      </c>
      <c r="K147" s="14">
        <v>450</v>
      </c>
      <c r="L147" s="15">
        <v>1700</v>
      </c>
      <c r="O147" s="6"/>
      <c r="Q147" s="6"/>
    </row>
    <row r="148" spans="1:17" ht="15">
      <c r="A148" s="1"/>
      <c r="B148" s="1"/>
      <c r="C148" s="1"/>
      <c r="D148" s="1"/>
      <c r="E148" s="1"/>
      <c r="F148" s="1" t="s">
        <v>112</v>
      </c>
      <c r="G148" s="1"/>
      <c r="H148" s="13">
        <v>497.59</v>
      </c>
      <c r="I148" s="13">
        <v>950</v>
      </c>
      <c r="J148" s="14">
        <v>1894.76</v>
      </c>
      <c r="K148" s="14">
        <v>900</v>
      </c>
      <c r="L148" s="15">
        <v>2250</v>
      </c>
      <c r="O148" s="6"/>
      <c r="Q148" s="6"/>
    </row>
    <row r="149" spans="1:15" ht="15">
      <c r="A149" s="1"/>
      <c r="B149" s="1"/>
      <c r="C149" s="1"/>
      <c r="D149" s="1"/>
      <c r="E149" s="1"/>
      <c r="F149" s="1" t="s">
        <v>113</v>
      </c>
      <c r="G149" s="1"/>
      <c r="H149" s="13"/>
      <c r="I149" s="13"/>
      <c r="J149" s="14">
        <v>1215.92</v>
      </c>
      <c r="K149" s="14"/>
      <c r="L149" s="15">
        <v>1000</v>
      </c>
      <c r="O149" s="6"/>
    </row>
    <row r="150" spans="1:12" ht="15">
      <c r="A150" s="1"/>
      <c r="B150" s="1"/>
      <c r="C150" s="1"/>
      <c r="D150" s="1"/>
      <c r="E150" s="1"/>
      <c r="F150" s="1" t="s">
        <v>114</v>
      </c>
      <c r="G150" s="1"/>
      <c r="H150" s="13">
        <v>21443.56</v>
      </c>
      <c r="I150" s="13">
        <v>9900</v>
      </c>
      <c r="J150" s="14">
        <v>35419.14</v>
      </c>
      <c r="K150" s="14">
        <v>23590</v>
      </c>
      <c r="L150" s="15">
        <v>24815</v>
      </c>
    </row>
    <row r="151" spans="1:12" ht="15">
      <c r="A151" s="1"/>
      <c r="B151" s="1"/>
      <c r="C151" s="1"/>
      <c r="D151" s="1"/>
      <c r="E151" s="1"/>
      <c r="F151" s="1" t="s">
        <v>115</v>
      </c>
      <c r="G151" s="1"/>
      <c r="H151" s="13">
        <v>2945</v>
      </c>
      <c r="I151" s="13">
        <v>4630</v>
      </c>
      <c r="J151" s="16">
        <v>1592</v>
      </c>
      <c r="K151" s="16"/>
      <c r="L151" s="15"/>
    </row>
    <row r="152" spans="1:17" ht="15">
      <c r="A152" s="1"/>
      <c r="B152" s="1"/>
      <c r="C152" s="1"/>
      <c r="D152" s="1"/>
      <c r="E152" s="1" t="s">
        <v>116</v>
      </c>
      <c r="F152" s="1"/>
      <c r="G152" s="1"/>
      <c r="H152" s="43">
        <f>SUM(H136:H151)</f>
        <v>81857.42</v>
      </c>
      <c r="I152" s="43">
        <f>SUM(I136:I151)</f>
        <v>79430</v>
      </c>
      <c r="J152" s="43">
        <f>SUM(J136:J151)</f>
        <v>73835.92000000001</v>
      </c>
      <c r="K152" s="43">
        <f>SUM(K136:K151)</f>
        <v>88340</v>
      </c>
      <c r="L152" s="44">
        <f>SUM(L136:L151)</f>
        <v>68965</v>
      </c>
      <c r="O152" s="6"/>
      <c r="Q152" s="6"/>
    </row>
    <row r="153" spans="1:17" ht="28.5" customHeight="1" thickBot="1">
      <c r="A153" s="1"/>
      <c r="B153" s="1"/>
      <c r="C153" s="1"/>
      <c r="D153" s="1" t="s">
        <v>117</v>
      </c>
      <c r="E153" s="1"/>
      <c r="F153" s="1"/>
      <c r="G153" s="1"/>
      <c r="H153" s="17">
        <f>H152</f>
        <v>81857.42</v>
      </c>
      <c r="I153" s="17">
        <f>I152</f>
        <v>79430</v>
      </c>
      <c r="J153" s="17">
        <f>J152</f>
        <v>73835.92000000001</v>
      </c>
      <c r="K153" s="17">
        <f>K152</f>
        <v>88340</v>
      </c>
      <c r="L153" s="18">
        <f>L152</f>
        <v>68965</v>
      </c>
      <c r="O153" s="6"/>
      <c r="Q153" s="6"/>
    </row>
    <row r="154" spans="1:17" ht="28.5" customHeight="1" thickBot="1">
      <c r="A154" s="1"/>
      <c r="B154" s="1"/>
      <c r="C154" s="1" t="s">
        <v>118</v>
      </c>
      <c r="D154" s="1"/>
      <c r="E154" s="1"/>
      <c r="F154" s="1"/>
      <c r="G154" s="1"/>
      <c r="H154" s="39">
        <f>H153+H133+H122+H110+H97+H96+H88+H75</f>
        <v>408378.88</v>
      </c>
      <c r="I154" s="39">
        <f>I153+I133+I122+I110+I97+I96+I88+I75</f>
        <v>396100</v>
      </c>
      <c r="J154" s="39">
        <f>J153+J133+J122+J110+J97+J96+J88+J75</f>
        <v>309135.55000000005</v>
      </c>
      <c r="K154" s="39">
        <f>K153+K133+K122+K110+K97+K96+K88+K75</f>
        <v>378616</v>
      </c>
      <c r="L154" s="41">
        <f>L153+L133+L122+L110+L96+L88+L75</f>
        <v>370241</v>
      </c>
      <c r="O154" s="6"/>
      <c r="Q154" s="6"/>
    </row>
    <row r="155" spans="1:17" ht="28.5" customHeight="1" thickTop="1">
      <c r="A155" s="1" t="s">
        <v>119</v>
      </c>
      <c r="B155" s="1"/>
      <c r="C155" s="1"/>
      <c r="D155" s="1"/>
      <c r="E155" s="1"/>
      <c r="F155" s="1"/>
      <c r="G155" s="1"/>
      <c r="H155" s="45">
        <f>H59-H154</f>
        <v>-53784.95000000001</v>
      </c>
      <c r="I155" s="45">
        <f>I59-I154</f>
        <v>0</v>
      </c>
      <c r="J155" s="45">
        <f>J59-J154</f>
        <v>25161.699999999953</v>
      </c>
      <c r="K155" s="45">
        <f>K59-K154</f>
        <v>234</v>
      </c>
      <c r="L155" s="46">
        <f>L59-L154</f>
        <v>6939</v>
      </c>
      <c r="O155" s="6"/>
      <c r="Q155" s="6"/>
    </row>
    <row r="156" spans="1:15" s="2" customFormat="1" ht="28.5" customHeight="1">
      <c r="A156" s="1"/>
      <c r="B156" s="1"/>
      <c r="C156" s="1"/>
      <c r="D156" s="1"/>
      <c r="E156" s="1"/>
      <c r="F156" s="1"/>
      <c r="G156" s="1"/>
      <c r="H156" s="30"/>
      <c r="I156" s="30"/>
      <c r="J156" s="47"/>
      <c r="K156" s="48"/>
      <c r="L156" s="48"/>
      <c r="M156" s="7"/>
      <c r="O156" s="7"/>
    </row>
    <row r="157" spans="15:17" ht="15">
      <c r="O157" s="6"/>
      <c r="Q157" s="6"/>
    </row>
    <row r="158" ht="15">
      <c r="O158" s="6"/>
    </row>
    <row r="159" ht="15">
      <c r="O159" s="6"/>
    </row>
  </sheetData>
  <sheetProtection/>
  <mergeCells count="5">
    <mergeCell ref="J1:J2"/>
    <mergeCell ref="H1:H2"/>
    <mergeCell ref="I1:I2"/>
    <mergeCell ref="K1:K2"/>
    <mergeCell ref="L1:L2"/>
  </mergeCells>
  <printOptions horizontalCentered="1"/>
  <pageMargins left="0.25" right="0.25" top="0.75" bottom="0.75" header="0.3" footer="0.3"/>
  <pageSetup horizontalDpi="600" verticalDpi="600" orientation="portrait" r:id="rId1"/>
  <headerFooter>
    <oddHeader>&amp;C&amp;"Arial,Bold"&amp;12 MANISTEE DOWNTOWN DEVELOPMENT AUTHORITY
&amp;14 Profit &amp;&amp; Loss Budget vs. Actual
&amp;10 Proposed Budget FY 2015-2016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1"/>
  <sheetViews>
    <sheetView tabSelected="1" zoomScale="150" zoomScaleNormal="150" workbookViewId="0" topLeftCell="A108">
      <selection activeCell="H108" sqref="H108"/>
    </sheetView>
  </sheetViews>
  <sheetFormatPr defaultColWidth="11.421875" defaultRowHeight="15"/>
  <cols>
    <col min="1" max="1" width="44.421875" style="19" bestFit="1" customWidth="1"/>
    <col min="2" max="2" width="2.28125" style="19" customWidth="1"/>
    <col min="3" max="3" width="2.7109375" style="19" customWidth="1"/>
    <col min="4" max="4" width="14.421875" style="19" customWidth="1"/>
    <col min="5" max="5" width="2.140625" style="19" customWidth="1"/>
    <col min="6" max="7" width="17.28125" style="19" customWidth="1"/>
    <col min="8" max="16384" width="11.421875" style="19" customWidth="1"/>
  </cols>
  <sheetData>
    <row r="1" spans="1:7" ht="15">
      <c r="A1" s="29" t="s">
        <v>148</v>
      </c>
      <c r="D1" s="10"/>
      <c r="E1" s="83"/>
      <c r="F1" s="83"/>
      <c r="G1" s="83"/>
    </row>
    <row r="2" spans="1:7" ht="15">
      <c r="A2" s="29" t="s">
        <v>263</v>
      </c>
      <c r="D2" s="10"/>
      <c r="E2" s="83"/>
      <c r="F2" s="83"/>
      <c r="G2" s="83"/>
    </row>
    <row r="3" spans="3:7" ht="15">
      <c r="C3" s="67"/>
      <c r="D3" s="64" t="s">
        <v>245</v>
      </c>
      <c r="E3" s="80"/>
      <c r="F3" s="80" t="s">
        <v>262</v>
      </c>
      <c r="G3" s="84" t="s">
        <v>264</v>
      </c>
    </row>
    <row r="4" spans="3:7" ht="15">
      <c r="C4" s="68"/>
      <c r="D4" s="11" t="s">
        <v>232</v>
      </c>
      <c r="E4" s="81"/>
      <c r="F4" s="81" t="s">
        <v>232</v>
      </c>
      <c r="G4" s="81" t="s">
        <v>232</v>
      </c>
    </row>
    <row r="5" spans="1:7" ht="15">
      <c r="A5" s="29" t="s">
        <v>149</v>
      </c>
      <c r="B5" s="29"/>
      <c r="C5" s="66"/>
      <c r="D5" s="28">
        <v>271622</v>
      </c>
      <c r="E5" s="28"/>
      <c r="F5" s="28">
        <v>259077</v>
      </c>
      <c r="G5" s="28">
        <v>262667</v>
      </c>
    </row>
    <row r="6" spans="1:7" ht="15">
      <c r="A6" s="29" t="s">
        <v>258</v>
      </c>
      <c r="B6" s="29"/>
      <c r="C6" s="66"/>
      <c r="D6" s="28"/>
      <c r="E6" s="28"/>
      <c r="F6" s="28"/>
      <c r="G6" s="28"/>
    </row>
    <row r="7" spans="1:7" ht="15">
      <c r="A7" s="29" t="s">
        <v>259</v>
      </c>
      <c r="B7" s="29"/>
      <c r="C7" s="66"/>
      <c r="D7" s="28"/>
      <c r="E7" s="28"/>
      <c r="F7" s="28"/>
      <c r="G7" s="28"/>
    </row>
    <row r="8" spans="1:7" ht="15">
      <c r="A8" s="29" t="s">
        <v>260</v>
      </c>
      <c r="B8" s="29"/>
      <c r="C8" s="66"/>
      <c r="D8" s="27">
        <f>SUM(D5:D7)</f>
        <v>271622</v>
      </c>
      <c r="E8" s="27"/>
      <c r="F8" s="27">
        <f>SUM(F5:F7)</f>
        <v>259077</v>
      </c>
      <c r="G8" s="27">
        <f>SUM(G5:G7)</f>
        <v>262667</v>
      </c>
    </row>
    <row r="9" spans="1:7" ht="15">
      <c r="A9" s="29"/>
      <c r="B9" s="29"/>
      <c r="C9" s="66"/>
      <c r="D9" s="28"/>
      <c r="E9" s="28"/>
      <c r="F9" s="28"/>
      <c r="G9" s="28"/>
    </row>
    <row r="10" spans="1:7" ht="15">
      <c r="A10" s="29" t="s">
        <v>256</v>
      </c>
      <c r="B10" s="29"/>
      <c r="C10" s="29"/>
      <c r="D10" s="28">
        <v>18560</v>
      </c>
      <c r="E10" s="28"/>
      <c r="F10" s="28">
        <v>18000</v>
      </c>
      <c r="G10" s="28">
        <v>20000</v>
      </c>
    </row>
    <row r="11" spans="4:7" ht="15">
      <c r="D11" s="10"/>
      <c r="E11" s="83"/>
      <c r="F11" s="83"/>
      <c r="G11" s="83"/>
    </row>
    <row r="12" spans="1:7" ht="15">
      <c r="A12" s="51" t="s">
        <v>195</v>
      </c>
      <c r="D12" s="10"/>
      <c r="E12" s="83"/>
      <c r="F12" s="83"/>
      <c r="G12" s="83"/>
    </row>
    <row r="13" spans="1:7" ht="15">
      <c r="A13" s="19" t="s">
        <v>227</v>
      </c>
      <c r="C13" s="70"/>
      <c r="D13" s="10">
        <v>115</v>
      </c>
      <c r="E13" s="83"/>
      <c r="F13" s="83">
        <v>100</v>
      </c>
      <c r="G13" s="83">
        <v>100</v>
      </c>
    </row>
    <row r="14" spans="1:7" ht="15">
      <c r="A14" s="19" t="s">
        <v>206</v>
      </c>
      <c r="C14" s="70"/>
      <c r="D14" s="10">
        <f>+Original!L21</f>
        <v>0</v>
      </c>
      <c r="E14" s="83"/>
      <c r="F14" s="83">
        <f>+'[1]Original'!Q21</f>
        <v>0</v>
      </c>
      <c r="G14" s="83">
        <f>+Original!U21</f>
        <v>0</v>
      </c>
    </row>
    <row r="15" spans="1:7" ht="15">
      <c r="A15" s="19" t="s">
        <v>205</v>
      </c>
      <c r="C15" s="70"/>
      <c r="D15" s="10">
        <f>+Original!L57</f>
        <v>0</v>
      </c>
      <c r="E15" s="83"/>
      <c r="F15" s="83">
        <f>+'[1]Original'!Q57</f>
        <v>0</v>
      </c>
      <c r="G15" s="83">
        <f>+Original!U57</f>
        <v>0</v>
      </c>
    </row>
    <row r="16" spans="1:7" ht="15">
      <c r="A16" s="19" t="s">
        <v>207</v>
      </c>
      <c r="C16" s="70"/>
      <c r="D16" s="10">
        <v>0</v>
      </c>
      <c r="E16" s="83"/>
      <c r="F16" s="83">
        <f>+'[1]Original'!Q14</f>
        <v>0</v>
      </c>
      <c r="G16" s="83">
        <f>+Original!U14</f>
        <v>0</v>
      </c>
    </row>
    <row r="17" spans="1:7" ht="15">
      <c r="A17" s="19" t="s">
        <v>196</v>
      </c>
      <c r="C17" s="70"/>
      <c r="D17" s="65">
        <v>0</v>
      </c>
      <c r="E17" s="65"/>
      <c r="F17" s="83">
        <f>+'[1]Original'!Q53+'[1]Original'!Q15</f>
        <v>0</v>
      </c>
      <c r="G17" s="83">
        <f>+Original!U53+Original!U15</f>
        <v>0</v>
      </c>
    </row>
    <row r="18" spans="1:7" ht="15">
      <c r="A18" s="19" t="s">
        <v>197</v>
      </c>
      <c r="C18" s="70"/>
      <c r="D18" s="10">
        <f>+Original!L52</f>
        <v>0</v>
      </c>
      <c r="E18" s="83"/>
      <c r="F18" s="83">
        <f>+'[1]Original'!Q52</f>
        <v>0</v>
      </c>
      <c r="G18" s="83">
        <f>+Original!U52</f>
        <v>0</v>
      </c>
    </row>
    <row r="19" spans="1:7" ht="15">
      <c r="A19" s="19" t="s">
        <v>198</v>
      </c>
      <c r="C19" s="70"/>
      <c r="D19" s="10">
        <f>+Original!L54</f>
        <v>0</v>
      </c>
      <c r="E19" s="83"/>
      <c r="F19" s="83">
        <f>+'[1]Original'!Q54</f>
        <v>0</v>
      </c>
      <c r="G19" s="83">
        <f>+Original!U54</f>
        <v>0</v>
      </c>
    </row>
    <row r="20" spans="1:7" ht="15">
      <c r="A20" s="19" t="s">
        <v>208</v>
      </c>
      <c r="C20" s="70"/>
      <c r="D20" s="10">
        <f>+Original!L54</f>
        <v>0</v>
      </c>
      <c r="E20" s="83"/>
      <c r="F20" s="83">
        <f>+'[1]Original'!Q6</f>
        <v>0</v>
      </c>
      <c r="G20" s="83">
        <f>+Original!U6</f>
        <v>0</v>
      </c>
    </row>
    <row r="21" spans="1:7" ht="15">
      <c r="A21" s="19" t="s">
        <v>199</v>
      </c>
      <c r="C21" s="70"/>
      <c r="D21" s="10">
        <f>+Original!L5</f>
        <v>0</v>
      </c>
      <c r="E21" s="83"/>
      <c r="F21" s="83">
        <f>+'[1]Original'!Q5</f>
        <v>0</v>
      </c>
      <c r="G21" s="83">
        <f>+Original!U5</f>
        <v>0</v>
      </c>
    </row>
    <row r="22" spans="1:7" ht="15">
      <c r="A22" s="55" t="s">
        <v>223</v>
      </c>
      <c r="B22" s="52"/>
      <c r="C22" s="69"/>
      <c r="D22" s="56">
        <f>SUM(D13:D21)</f>
        <v>115</v>
      </c>
      <c r="E22" s="56"/>
      <c r="F22" s="27">
        <f>SUM(F13:F21)</f>
        <v>100</v>
      </c>
      <c r="G22" s="56">
        <f>SUM(G13:G21)</f>
        <v>100</v>
      </c>
    </row>
    <row r="23" spans="4:7" ht="15.75" thickBot="1">
      <c r="D23" s="12"/>
      <c r="E23" s="12"/>
      <c r="F23" s="12"/>
      <c r="G23" s="12"/>
    </row>
    <row r="24" spans="1:7" ht="15.75" thickBot="1">
      <c r="A24" s="72" t="s">
        <v>211</v>
      </c>
      <c r="B24" s="73"/>
      <c r="C24" s="75"/>
      <c r="D24" s="76">
        <f>SUM(D8,D10,D22)</f>
        <v>290297</v>
      </c>
      <c r="E24" s="74"/>
      <c r="F24" s="76">
        <f>SUM(F8,F10,F22)</f>
        <v>277177</v>
      </c>
      <c r="G24" s="74">
        <f>SUM(G8,G10,G22)</f>
        <v>282767</v>
      </c>
    </row>
    <row r="25" spans="4:7" ht="15">
      <c r="D25" s="12"/>
      <c r="E25" s="12"/>
      <c r="F25" s="12"/>
      <c r="G25" s="12"/>
    </row>
    <row r="26" spans="1:7" ht="15">
      <c r="A26" s="51" t="s">
        <v>150</v>
      </c>
      <c r="D26" s="10"/>
      <c r="E26" s="83"/>
      <c r="F26" s="83"/>
      <c r="G26" s="83"/>
    </row>
    <row r="27" spans="1:7" ht="15">
      <c r="A27" s="19" t="s">
        <v>151</v>
      </c>
      <c r="C27" s="70"/>
      <c r="D27" s="10">
        <v>-80655</v>
      </c>
      <c r="E27" s="83"/>
      <c r="F27" s="83">
        <v>65000</v>
      </c>
      <c r="G27" s="83">
        <v>65000</v>
      </c>
    </row>
    <row r="28" spans="1:7" ht="15">
      <c r="A28" s="19" t="s">
        <v>209</v>
      </c>
      <c r="C28" s="70"/>
      <c r="D28" s="10">
        <v>0</v>
      </c>
      <c r="E28" s="83"/>
      <c r="F28" s="85"/>
      <c r="G28" s="83">
        <v>0</v>
      </c>
    </row>
    <row r="29" spans="1:7" ht="15">
      <c r="A29" s="19" t="s">
        <v>152</v>
      </c>
      <c r="C29" s="70"/>
      <c r="D29" s="10">
        <v>0</v>
      </c>
      <c r="E29" s="83"/>
      <c r="F29" s="83">
        <f>-'[1]Original'!Q79</f>
        <v>0</v>
      </c>
      <c r="G29" s="83">
        <f>-Original!U79</f>
        <v>0</v>
      </c>
    </row>
    <row r="30" spans="1:7" ht="15">
      <c r="A30" s="19" t="s">
        <v>153</v>
      </c>
      <c r="C30" s="70"/>
      <c r="D30" s="10">
        <f>-Original!$L$93</f>
        <v>-139750</v>
      </c>
      <c r="E30" s="83"/>
      <c r="F30" s="83">
        <v>140000</v>
      </c>
      <c r="G30" s="83">
        <v>140000</v>
      </c>
    </row>
    <row r="31" spans="1:7" ht="15">
      <c r="A31" s="19" t="s">
        <v>154</v>
      </c>
      <c r="C31" s="70"/>
      <c r="D31" s="10">
        <f>-Original!L64</f>
        <v>-1800</v>
      </c>
      <c r="E31" s="83"/>
      <c r="F31" s="83">
        <v>1800</v>
      </c>
      <c r="G31" s="83">
        <v>1800</v>
      </c>
    </row>
    <row r="32" spans="1:7" ht="15">
      <c r="A32" s="19" t="s">
        <v>155</v>
      </c>
      <c r="C32" s="70"/>
      <c r="D32" s="10">
        <v>0</v>
      </c>
      <c r="E32" s="83"/>
      <c r="F32" s="83">
        <v>100</v>
      </c>
      <c r="G32" s="83">
        <v>100</v>
      </c>
    </row>
    <row r="33" spans="1:7" ht="15">
      <c r="A33" s="53" t="s">
        <v>212</v>
      </c>
      <c r="C33" s="69"/>
      <c r="D33" s="27">
        <f>SUM(D27:D32)</f>
        <v>-222205</v>
      </c>
      <c r="E33" s="27"/>
      <c r="F33" s="27">
        <f>SUM(F27:F32)</f>
        <v>206900</v>
      </c>
      <c r="G33" s="27">
        <f>SUM(G27:G32)</f>
        <v>206900</v>
      </c>
    </row>
    <row r="34" spans="4:7" ht="15">
      <c r="D34" s="12"/>
      <c r="E34" s="12"/>
      <c r="F34" s="12"/>
      <c r="G34" s="12"/>
    </row>
    <row r="35" spans="1:7" ht="15">
      <c r="A35" s="51" t="s">
        <v>156</v>
      </c>
      <c r="D35" s="10"/>
      <c r="E35" s="83"/>
      <c r="F35" s="83"/>
      <c r="G35" s="83"/>
    </row>
    <row r="36" spans="1:7" ht="15">
      <c r="A36" s="19" t="s">
        <v>157</v>
      </c>
      <c r="C36" s="70"/>
      <c r="D36" s="10">
        <v>-1200</v>
      </c>
      <c r="E36" s="83"/>
      <c r="F36" s="83"/>
      <c r="G36" s="83">
        <v>0</v>
      </c>
    </row>
    <row r="37" spans="1:7" ht="15">
      <c r="A37" s="19" t="s">
        <v>158</v>
      </c>
      <c r="C37" s="70"/>
      <c r="D37" s="10">
        <v>0</v>
      </c>
      <c r="E37" s="83"/>
      <c r="F37" s="83">
        <f>-'[1]Original'!Q66</f>
        <v>0</v>
      </c>
      <c r="G37" s="83">
        <f>-Original!U66</f>
        <v>0</v>
      </c>
    </row>
    <row r="38" spans="1:7" ht="15">
      <c r="A38" s="19" t="s">
        <v>159</v>
      </c>
      <c r="C38" s="70"/>
      <c r="D38" s="10">
        <f>-Original!L67</f>
        <v>-200</v>
      </c>
      <c r="E38" s="83"/>
      <c r="F38" s="83">
        <v>200</v>
      </c>
      <c r="G38" s="83">
        <v>200</v>
      </c>
    </row>
    <row r="39" spans="1:7" ht="15">
      <c r="A39" s="19" t="s">
        <v>160</v>
      </c>
      <c r="C39" s="70"/>
      <c r="D39" s="10">
        <f>-Original!L68</f>
        <v>-500</v>
      </c>
      <c r="E39" s="83"/>
      <c r="F39" s="83">
        <v>1250</v>
      </c>
      <c r="G39" s="83">
        <v>1250</v>
      </c>
    </row>
    <row r="40" spans="1:7" ht="15">
      <c r="A40" s="19" t="s">
        <v>161</v>
      </c>
      <c r="C40" s="70"/>
      <c r="D40" s="10">
        <v>-250</v>
      </c>
      <c r="E40" s="83"/>
      <c r="F40" s="83">
        <v>250</v>
      </c>
      <c r="G40" s="83">
        <v>250</v>
      </c>
    </row>
    <row r="41" spans="1:7" ht="15">
      <c r="A41" s="19" t="s">
        <v>162</v>
      </c>
      <c r="C41" s="70"/>
      <c r="D41" s="10">
        <f>-Original!L70</f>
        <v>-300</v>
      </c>
      <c r="E41" s="83"/>
      <c r="F41" s="83">
        <v>300</v>
      </c>
      <c r="G41" s="83">
        <v>300</v>
      </c>
    </row>
    <row r="42" spans="1:7" ht="15">
      <c r="A42" s="19" t="s">
        <v>163</v>
      </c>
      <c r="C42" s="70"/>
      <c r="D42" s="10">
        <f>-Original!L71</f>
        <v>-750</v>
      </c>
      <c r="E42" s="83"/>
      <c r="F42" s="83">
        <v>430</v>
      </c>
      <c r="G42" s="83">
        <v>430</v>
      </c>
    </row>
    <row r="43" spans="1:7" ht="15">
      <c r="A43" s="19" t="s">
        <v>164</v>
      </c>
      <c r="C43" s="70"/>
      <c r="D43" s="10">
        <f>-Original!L62</f>
        <v>-300</v>
      </c>
      <c r="E43" s="83"/>
      <c r="F43" s="83">
        <v>300</v>
      </c>
      <c r="G43" s="83">
        <v>300</v>
      </c>
    </row>
    <row r="44" spans="1:7" ht="15">
      <c r="A44" s="19" t="s">
        <v>246</v>
      </c>
      <c r="C44" s="70"/>
      <c r="D44" s="10">
        <v>-6000</v>
      </c>
      <c r="E44" s="83"/>
      <c r="F44" s="83"/>
      <c r="G44" s="83">
        <v>0</v>
      </c>
    </row>
    <row r="45" spans="1:7" ht="15">
      <c r="A45" s="19" t="s">
        <v>165</v>
      </c>
      <c r="C45" s="70"/>
      <c r="D45" s="10">
        <f>-Original!L72</f>
        <v>-350</v>
      </c>
      <c r="E45" s="83"/>
      <c r="F45" s="83">
        <v>350</v>
      </c>
      <c r="G45" s="83">
        <v>350</v>
      </c>
    </row>
    <row r="46" spans="1:7" ht="15">
      <c r="A46" s="19" t="s">
        <v>247</v>
      </c>
      <c r="C46" s="70"/>
      <c r="D46" s="10">
        <v>-1500</v>
      </c>
      <c r="E46" s="83"/>
      <c r="F46" s="83">
        <v>1000</v>
      </c>
      <c r="G46" s="83">
        <v>1000</v>
      </c>
    </row>
    <row r="47" spans="1:7" ht="15">
      <c r="A47" s="19" t="s">
        <v>166</v>
      </c>
      <c r="C47" s="70"/>
      <c r="D47" s="10">
        <v>-1000</v>
      </c>
      <c r="E47" s="83"/>
      <c r="F47" s="83">
        <v>1000</v>
      </c>
      <c r="G47" s="83">
        <v>1000</v>
      </c>
    </row>
    <row r="48" spans="1:7" ht="15">
      <c r="A48" s="19" t="s">
        <v>200</v>
      </c>
      <c r="C48" s="70"/>
      <c r="D48" s="10"/>
      <c r="E48" s="83"/>
      <c r="F48" s="83"/>
      <c r="G48" s="83">
        <v>0</v>
      </c>
    </row>
    <row r="49" spans="1:7" ht="15">
      <c r="A49" s="53" t="s">
        <v>213</v>
      </c>
      <c r="B49" s="29"/>
      <c r="C49" s="69"/>
      <c r="D49" s="27">
        <f>SUM(D36:D48)</f>
        <v>-12350</v>
      </c>
      <c r="E49" s="27"/>
      <c r="F49" s="27">
        <f>SUM(F36:F48)</f>
        <v>5080</v>
      </c>
      <c r="G49" s="27">
        <f>SUM(G36:G48)</f>
        <v>5080</v>
      </c>
    </row>
    <row r="50" spans="4:7" ht="15">
      <c r="D50" s="12"/>
      <c r="E50" s="12"/>
      <c r="F50" s="12"/>
      <c r="G50" s="12"/>
    </row>
    <row r="51" spans="1:7" ht="15">
      <c r="A51" s="51" t="s">
        <v>167</v>
      </c>
      <c r="D51" s="10"/>
      <c r="E51" s="83"/>
      <c r="F51" s="83"/>
      <c r="G51" s="83"/>
    </row>
    <row r="52" spans="1:7" ht="15">
      <c r="A52" s="52" t="s">
        <v>131</v>
      </c>
      <c r="D52" s="10"/>
      <c r="E52" s="83"/>
      <c r="F52" s="83">
        <v>3000</v>
      </c>
      <c r="G52" s="83">
        <v>5000</v>
      </c>
    </row>
    <row r="53" spans="1:7" ht="15">
      <c r="A53" s="19" t="s">
        <v>168</v>
      </c>
      <c r="C53" s="70"/>
      <c r="D53" s="10"/>
      <c r="E53" s="83"/>
      <c r="F53" s="83">
        <v>500</v>
      </c>
      <c r="G53" s="83">
        <v>0</v>
      </c>
    </row>
    <row r="54" spans="1:7" ht="15">
      <c r="A54" s="19" t="s">
        <v>169</v>
      </c>
      <c r="C54" s="70"/>
      <c r="D54" s="10">
        <f>-Original!L92</f>
        <v>-1500</v>
      </c>
      <c r="E54" s="83"/>
      <c r="F54" s="83">
        <v>1750</v>
      </c>
      <c r="G54" s="83">
        <v>1500</v>
      </c>
    </row>
    <row r="55" spans="1:7" ht="15">
      <c r="A55" s="19" t="s">
        <v>170</v>
      </c>
      <c r="C55" s="70"/>
      <c r="D55" s="10"/>
      <c r="E55" s="83"/>
      <c r="F55" s="83">
        <f>-'[1]Original'!Q115</f>
        <v>0</v>
      </c>
      <c r="G55" s="83">
        <f>-Original!U115</f>
        <v>0</v>
      </c>
    </row>
    <row r="56" spans="1:7" ht="15">
      <c r="A56" s="19" t="s">
        <v>171</v>
      </c>
      <c r="C56" s="70"/>
      <c r="D56" s="10">
        <f>-Original!L116</f>
        <v>0</v>
      </c>
      <c r="E56" s="83"/>
      <c r="F56" s="83">
        <f>-'[1]Original'!Q116</f>
        <v>0</v>
      </c>
      <c r="G56" s="83">
        <f>-Original!U116</f>
        <v>0</v>
      </c>
    </row>
    <row r="57" spans="1:7" ht="15">
      <c r="A57" s="19" t="s">
        <v>172</v>
      </c>
      <c r="C57" s="70"/>
      <c r="D57" s="10">
        <f>-Original!L118</f>
        <v>-250</v>
      </c>
      <c r="E57" s="83"/>
      <c r="F57" s="83">
        <f>-'[1]Original'!Q118</f>
        <v>0</v>
      </c>
      <c r="G57" s="83">
        <f>-Original!U118</f>
        <v>0</v>
      </c>
    </row>
    <row r="58" spans="1:7" ht="15">
      <c r="A58" s="19" t="s">
        <v>173</v>
      </c>
      <c r="C58" s="70"/>
      <c r="D58" s="10">
        <v>-750</v>
      </c>
      <c r="E58" s="83"/>
      <c r="F58" s="83">
        <v>1000</v>
      </c>
      <c r="G58" s="83">
        <v>750</v>
      </c>
    </row>
    <row r="59" spans="1:7" ht="15">
      <c r="A59" s="53" t="s">
        <v>228</v>
      </c>
      <c r="C59" s="69"/>
      <c r="D59" s="27">
        <f>SUM(D53:D58)</f>
        <v>-2500</v>
      </c>
      <c r="E59" s="27"/>
      <c r="F59" s="27">
        <f>SUM(F52:F58)</f>
        <v>6250</v>
      </c>
      <c r="G59" s="27">
        <f>SUM(G52:G58)</f>
        <v>7250</v>
      </c>
    </row>
    <row r="60" spans="4:7" ht="15">
      <c r="D60" s="10"/>
      <c r="E60" s="83"/>
      <c r="F60" s="83"/>
      <c r="G60" s="83"/>
    </row>
    <row r="61" spans="1:7" ht="15">
      <c r="A61" s="51" t="s">
        <v>174</v>
      </c>
      <c r="D61" s="10"/>
      <c r="E61" s="83"/>
      <c r="F61" s="83"/>
      <c r="G61" s="83"/>
    </row>
    <row r="62" spans="1:7" ht="15">
      <c r="A62" s="52" t="s">
        <v>248</v>
      </c>
      <c r="C62" s="70"/>
      <c r="D62" s="10">
        <v>-10000</v>
      </c>
      <c r="E62" s="83"/>
      <c r="F62" s="83">
        <v>22000</v>
      </c>
      <c r="G62" s="82">
        <v>24700</v>
      </c>
    </row>
    <row r="63" spans="1:7" ht="15">
      <c r="A63" s="19" t="s">
        <v>244</v>
      </c>
      <c r="C63" s="70"/>
      <c r="D63" s="10">
        <v>0</v>
      </c>
      <c r="E63" s="83"/>
      <c r="F63" s="83">
        <v>0</v>
      </c>
      <c r="G63" s="83">
        <v>0</v>
      </c>
    </row>
    <row r="64" spans="1:7" ht="15">
      <c r="A64" s="19" t="s">
        <v>175</v>
      </c>
      <c r="C64" s="70"/>
      <c r="D64" s="10">
        <v>0</v>
      </c>
      <c r="E64" s="83"/>
      <c r="F64" s="83">
        <f>-'[1]Original'!Q108</f>
        <v>0</v>
      </c>
      <c r="G64" s="83">
        <f>-Original!U108</f>
        <v>0</v>
      </c>
    </row>
    <row r="65" spans="1:7" ht="15">
      <c r="A65" s="53" t="s">
        <v>214</v>
      </c>
      <c r="B65" s="53"/>
      <c r="C65" s="69"/>
      <c r="D65" s="27">
        <f>SUM(D62:D64)</f>
        <v>-10000</v>
      </c>
      <c r="E65" s="27"/>
      <c r="F65" s="27">
        <f>SUM(F62:F64)</f>
        <v>22000</v>
      </c>
      <c r="G65" s="27">
        <f>SUM(G62:G64)</f>
        <v>24700</v>
      </c>
    </row>
    <row r="66" spans="4:7" ht="15">
      <c r="D66" s="10"/>
      <c r="E66" s="83"/>
      <c r="F66" s="83"/>
      <c r="G66" s="83"/>
    </row>
    <row r="67" spans="1:7" ht="15">
      <c r="A67" s="51" t="s">
        <v>176</v>
      </c>
      <c r="D67" s="10"/>
      <c r="E67" s="83"/>
      <c r="F67" s="83"/>
      <c r="G67" s="83"/>
    </row>
    <row r="68" spans="1:7" ht="15">
      <c r="A68" s="19" t="s">
        <v>177</v>
      </c>
      <c r="C68" s="70"/>
      <c r="D68" s="10">
        <f>-Original!L99</f>
        <v>0</v>
      </c>
      <c r="E68" s="83"/>
      <c r="F68" s="83">
        <v>0</v>
      </c>
      <c r="G68" s="83">
        <v>0</v>
      </c>
    </row>
    <row r="69" spans="1:7" ht="14.25" customHeight="1">
      <c r="A69" s="19" t="s">
        <v>249</v>
      </c>
      <c r="C69" s="70"/>
      <c r="D69" s="10">
        <v>-8000</v>
      </c>
      <c r="E69" s="83"/>
      <c r="F69" s="83">
        <v>13000</v>
      </c>
      <c r="G69" s="83">
        <v>13000</v>
      </c>
    </row>
    <row r="70" spans="1:7" ht="15">
      <c r="A70" s="19" t="s">
        <v>178</v>
      </c>
      <c r="C70" s="70"/>
      <c r="D70" s="10">
        <v>-18000</v>
      </c>
      <c r="E70" s="83"/>
      <c r="F70" s="83">
        <v>18000</v>
      </c>
      <c r="G70" s="83">
        <v>18000</v>
      </c>
    </row>
    <row r="71" spans="1:7" ht="15">
      <c r="A71" s="19" t="s">
        <v>179</v>
      </c>
      <c r="C71" s="70"/>
      <c r="D71" s="10">
        <f>-Original!L106</f>
        <v>-10000</v>
      </c>
      <c r="E71" s="83"/>
      <c r="F71" s="83">
        <v>8000</v>
      </c>
      <c r="G71" s="83">
        <v>8000</v>
      </c>
    </row>
    <row r="72" spans="1:7" ht="15">
      <c r="A72" s="19" t="s">
        <v>180</v>
      </c>
      <c r="C72" s="70"/>
      <c r="D72" s="10">
        <v>-8000</v>
      </c>
      <c r="E72" s="83"/>
      <c r="F72" s="83">
        <v>10000</v>
      </c>
      <c r="G72" s="83">
        <v>10000</v>
      </c>
    </row>
    <row r="73" spans="1:7" ht="15">
      <c r="A73" s="19" t="s">
        <v>181</v>
      </c>
      <c r="C73" s="70"/>
      <c r="D73" s="10">
        <v>0</v>
      </c>
      <c r="E73" s="83"/>
      <c r="F73" s="83">
        <f>-'[1]Original'!Q109</f>
        <v>0</v>
      </c>
      <c r="G73" s="83">
        <f>-Original!U109</f>
        <v>0</v>
      </c>
    </row>
    <row r="74" spans="1:7" ht="15">
      <c r="A74" s="53" t="s">
        <v>215</v>
      </c>
      <c r="B74" s="29"/>
      <c r="C74" s="69"/>
      <c r="D74" s="27">
        <f>SUM(D68:D73)</f>
        <v>-44000</v>
      </c>
      <c r="E74" s="27"/>
      <c r="F74" s="27">
        <f>SUM(F68:F73)</f>
        <v>49000</v>
      </c>
      <c r="G74" s="27">
        <f>SUM(G68:G73)</f>
        <v>49000</v>
      </c>
    </row>
    <row r="75" spans="4:7" ht="15">
      <c r="D75" s="10"/>
      <c r="E75" s="83"/>
      <c r="F75" s="83"/>
      <c r="G75" s="83"/>
    </row>
    <row r="76" spans="1:7" ht="15">
      <c r="A76" s="51" t="s">
        <v>182</v>
      </c>
      <c r="D76" s="10"/>
      <c r="E76" s="83"/>
      <c r="F76" s="83"/>
      <c r="G76" s="83"/>
    </row>
    <row r="77" spans="1:7" ht="15">
      <c r="A77" s="19" t="s">
        <v>250</v>
      </c>
      <c r="C77" s="70"/>
      <c r="D77" s="10"/>
      <c r="E77" s="83"/>
      <c r="F77" s="83">
        <f>-'[1]Original'!Q102</f>
        <v>0</v>
      </c>
      <c r="G77" s="83">
        <f>-Original!U102</f>
        <v>0</v>
      </c>
    </row>
    <row r="78" spans="1:7" ht="15">
      <c r="A78" s="19" t="s">
        <v>251</v>
      </c>
      <c r="C78" s="70"/>
      <c r="D78" s="10">
        <v>-3000</v>
      </c>
      <c r="E78" s="83"/>
      <c r="F78" s="83">
        <v>0</v>
      </c>
      <c r="G78" s="83">
        <v>0</v>
      </c>
    </row>
    <row r="79" spans="1:7" ht="15">
      <c r="A79" s="19" t="s">
        <v>252</v>
      </c>
      <c r="C79" s="70"/>
      <c r="D79" s="10"/>
      <c r="E79" s="83"/>
      <c r="F79" s="83"/>
      <c r="G79" s="83"/>
    </row>
    <row r="80" spans="1:7" ht="15">
      <c r="A80" s="19" t="s">
        <v>253</v>
      </c>
      <c r="C80" s="70"/>
      <c r="D80" s="10">
        <v>-375</v>
      </c>
      <c r="E80" s="83"/>
      <c r="F80" s="83"/>
      <c r="G80" s="83"/>
    </row>
    <row r="81" spans="1:7" ht="15">
      <c r="A81" s="19" t="s">
        <v>254</v>
      </c>
      <c r="C81" s="70"/>
      <c r="D81" s="10">
        <v>-500</v>
      </c>
      <c r="E81" s="83"/>
      <c r="F81" s="82">
        <v>500</v>
      </c>
      <c r="G81" s="83"/>
    </row>
    <row r="82" spans="1:7" ht="15">
      <c r="A82" s="19" t="s">
        <v>210</v>
      </c>
      <c r="C82" s="70"/>
      <c r="D82" s="10">
        <f>-Original!L117</f>
        <v>-500</v>
      </c>
      <c r="E82" s="83"/>
      <c r="F82" s="83">
        <v>500</v>
      </c>
      <c r="G82" s="83">
        <v>0</v>
      </c>
    </row>
    <row r="83" spans="1:7" ht="15">
      <c r="A83" s="19" t="s">
        <v>183</v>
      </c>
      <c r="C83" s="70"/>
      <c r="D83" s="10">
        <v>-1000</v>
      </c>
      <c r="E83" s="83"/>
      <c r="F83" s="83">
        <f>-'[1]Original'!Q120</f>
        <v>0</v>
      </c>
      <c r="G83" s="83">
        <f>-Original!U120</f>
        <v>0</v>
      </c>
    </row>
    <row r="84" spans="1:7" ht="15">
      <c r="A84" s="19" t="s">
        <v>261</v>
      </c>
      <c r="C84" s="70"/>
      <c r="D84" s="10"/>
      <c r="E84" s="83"/>
      <c r="F84" s="83"/>
      <c r="G84" s="83"/>
    </row>
    <row r="85" spans="1:7" ht="15">
      <c r="A85" s="19" t="s">
        <v>229</v>
      </c>
      <c r="C85" s="70"/>
      <c r="D85" s="10">
        <f>-Original!L119</f>
        <v>0</v>
      </c>
      <c r="E85" s="83"/>
      <c r="F85" s="83">
        <f>-'[1]Original'!Q119</f>
        <v>0</v>
      </c>
      <c r="G85" s="83">
        <f>-Original!U119</f>
        <v>0</v>
      </c>
    </row>
    <row r="86" spans="1:7" ht="15">
      <c r="A86" s="19" t="s">
        <v>226</v>
      </c>
      <c r="C86" s="70"/>
      <c r="D86" s="10">
        <v>0</v>
      </c>
      <c r="E86" s="83"/>
      <c r="F86" s="83">
        <f>-'[1]Original'!Q97</f>
        <v>0</v>
      </c>
      <c r="G86" s="83">
        <f>-Original!U97</f>
        <v>0</v>
      </c>
    </row>
    <row r="87" spans="1:7" ht="15">
      <c r="A87" s="19" t="s">
        <v>184</v>
      </c>
      <c r="C87" s="70"/>
      <c r="D87" s="10">
        <v>-900</v>
      </c>
      <c r="E87" s="83"/>
      <c r="F87" s="83">
        <v>900</v>
      </c>
      <c r="G87" s="83">
        <v>900</v>
      </c>
    </row>
    <row r="88" spans="1:7" ht="15">
      <c r="A88" s="53" t="s">
        <v>216</v>
      </c>
      <c r="B88" s="29"/>
      <c r="C88" s="69"/>
      <c r="D88" s="27">
        <f>SUM(D77:D87)</f>
        <v>-6275</v>
      </c>
      <c r="E88" s="27"/>
      <c r="F88" s="27">
        <f>SUM(F77:F87)</f>
        <v>1900</v>
      </c>
      <c r="G88" s="27">
        <f>SUM(G77:G87)</f>
        <v>900</v>
      </c>
    </row>
    <row r="89" spans="4:7" ht="15">
      <c r="D89" s="10"/>
      <c r="E89" s="83"/>
      <c r="F89" s="83"/>
      <c r="G89" s="83"/>
    </row>
    <row r="90" spans="1:7" ht="15">
      <c r="A90" s="51" t="s">
        <v>185</v>
      </c>
      <c r="D90" s="10"/>
      <c r="E90" s="83"/>
      <c r="F90" s="83"/>
      <c r="G90" s="83"/>
    </row>
    <row r="91" spans="1:7" ht="15">
      <c r="A91" s="19" t="s">
        <v>186</v>
      </c>
      <c r="C91" s="70"/>
      <c r="D91" s="10">
        <v>1000</v>
      </c>
      <c r="E91" s="83"/>
      <c r="F91" s="86"/>
      <c r="G91" s="83">
        <v>0</v>
      </c>
    </row>
    <row r="92" spans="1:7" ht="15">
      <c r="A92" s="19" t="s">
        <v>187</v>
      </c>
      <c r="C92" s="70"/>
      <c r="D92" s="10">
        <f>-Original!L131</f>
        <v>0</v>
      </c>
      <c r="E92" s="83"/>
      <c r="F92" s="83">
        <f>-'[1]Original'!Q131</f>
        <v>0</v>
      </c>
      <c r="G92" s="83">
        <f>-Original!U131</f>
        <v>0</v>
      </c>
    </row>
    <row r="93" spans="1:7" ht="15">
      <c r="A93" s="53" t="s">
        <v>217</v>
      </c>
      <c r="B93" s="53"/>
      <c r="C93" s="69"/>
      <c r="D93" s="27">
        <f>SUM(D91:D92)</f>
        <v>1000</v>
      </c>
      <c r="E93" s="27"/>
      <c r="F93" s="27">
        <f>SUM(F91:F92)</f>
        <v>0</v>
      </c>
      <c r="G93" s="27">
        <f>SUM(G91:G92)</f>
        <v>0</v>
      </c>
    </row>
    <row r="94" spans="4:7" ht="15">
      <c r="D94" s="10"/>
      <c r="E94" s="83"/>
      <c r="F94" s="83"/>
      <c r="G94" s="83"/>
    </row>
    <row r="95" spans="1:7" ht="15">
      <c r="A95" s="51" t="s">
        <v>164</v>
      </c>
      <c r="D95" s="10"/>
      <c r="E95" s="83"/>
      <c r="F95" s="83"/>
      <c r="G95" s="83"/>
    </row>
    <row r="96" spans="1:7" ht="15">
      <c r="A96" s="19" t="s">
        <v>224</v>
      </c>
      <c r="C96" s="70"/>
      <c r="D96" s="10">
        <f>+Original!L16</f>
        <v>0</v>
      </c>
      <c r="E96" s="83"/>
      <c r="F96" s="83">
        <f>+'[1]Original'!Q16</f>
        <v>0</v>
      </c>
      <c r="G96" s="83">
        <f>+Original!U16</f>
        <v>0</v>
      </c>
    </row>
    <row r="97" spans="1:7" ht="15">
      <c r="A97" s="19" t="s">
        <v>225</v>
      </c>
      <c r="C97" s="70"/>
      <c r="D97" s="10">
        <f>-Original!L141</f>
        <v>0</v>
      </c>
      <c r="E97" s="83"/>
      <c r="F97" s="83">
        <f>-'[1]Original'!Q141</f>
        <v>0</v>
      </c>
      <c r="G97" s="83">
        <f>-Original!U141</f>
        <v>0</v>
      </c>
    </row>
    <row r="98" spans="1:7" ht="15">
      <c r="A98" s="19" t="s">
        <v>188</v>
      </c>
      <c r="C98" s="70"/>
      <c r="D98" s="10">
        <f>-Original!L142</f>
        <v>0</v>
      </c>
      <c r="E98" s="83"/>
      <c r="F98" s="83">
        <f>-'[1]Original'!Q142</f>
        <v>0</v>
      </c>
      <c r="G98" s="83">
        <f>-Original!U142</f>
        <v>0</v>
      </c>
    </row>
    <row r="99" spans="1:7" ht="15">
      <c r="A99" s="54" t="s">
        <v>134</v>
      </c>
      <c r="C99" s="70"/>
      <c r="D99" s="10">
        <f>-Original!L125</f>
        <v>0</v>
      </c>
      <c r="E99" s="83"/>
      <c r="F99" s="83">
        <f>-'[1]Original'!Q125</f>
        <v>0</v>
      </c>
      <c r="G99" s="83">
        <f>-Original!U125</f>
        <v>0</v>
      </c>
    </row>
    <row r="100" spans="1:7" ht="15">
      <c r="A100" s="54" t="s">
        <v>135</v>
      </c>
      <c r="C100" s="70"/>
      <c r="D100" s="10">
        <f>-Original!L126</f>
        <v>0</v>
      </c>
      <c r="E100" s="83"/>
      <c r="F100" s="83">
        <f>-'[1]Original'!Q126</f>
        <v>0</v>
      </c>
      <c r="G100" s="83">
        <f>-Original!U126</f>
        <v>0</v>
      </c>
    </row>
    <row r="101" spans="1:7" ht="15">
      <c r="A101" s="54" t="s">
        <v>136</v>
      </c>
      <c r="C101" s="70"/>
      <c r="D101" s="10">
        <f>-Original!L127</f>
        <v>0</v>
      </c>
      <c r="E101" s="83"/>
      <c r="F101" s="83">
        <f>-'[1]Original'!Q127</f>
        <v>0</v>
      </c>
      <c r="G101" s="83">
        <f>-Original!U127</f>
        <v>0</v>
      </c>
    </row>
    <row r="102" spans="1:7" ht="15">
      <c r="A102" s="54" t="s">
        <v>164</v>
      </c>
      <c r="C102" s="70"/>
      <c r="D102" s="10">
        <f>-Original!L136</f>
        <v>-4000</v>
      </c>
      <c r="E102" s="83"/>
      <c r="F102" s="83">
        <v>3100</v>
      </c>
      <c r="G102" s="82">
        <v>4100</v>
      </c>
    </row>
    <row r="103" spans="1:7" ht="15">
      <c r="A103" s="19" t="s">
        <v>255</v>
      </c>
      <c r="C103" s="70"/>
      <c r="D103" s="10">
        <v>-1300</v>
      </c>
      <c r="E103" s="83"/>
      <c r="F103" s="83">
        <v>300</v>
      </c>
      <c r="G103" s="83">
        <v>300</v>
      </c>
    </row>
    <row r="104" spans="1:7" ht="15">
      <c r="A104" s="54" t="s">
        <v>257</v>
      </c>
      <c r="C104" s="70"/>
      <c r="D104" s="10">
        <v>-5000</v>
      </c>
      <c r="E104" s="83"/>
      <c r="F104" s="83" t="s">
        <v>265</v>
      </c>
      <c r="G104" s="82">
        <v>0</v>
      </c>
    </row>
    <row r="105" spans="1:7" ht="15">
      <c r="A105" s="19" t="s">
        <v>189</v>
      </c>
      <c r="C105" s="70"/>
      <c r="D105" s="10">
        <v>-500</v>
      </c>
      <c r="E105" s="83"/>
      <c r="F105" s="83">
        <v>1000</v>
      </c>
      <c r="G105" s="82">
        <v>0</v>
      </c>
    </row>
    <row r="106" spans="1:7" ht="15">
      <c r="A106" s="19" t="s">
        <v>190</v>
      </c>
      <c r="C106" s="70"/>
      <c r="D106" s="10">
        <f>-Original!L124</f>
        <v>-100</v>
      </c>
      <c r="E106" s="83"/>
      <c r="F106" s="83">
        <f>-'[1]Original'!Q124</f>
        <v>0</v>
      </c>
      <c r="G106" s="83">
        <f>-Original!U124</f>
        <v>0</v>
      </c>
    </row>
    <row r="107" spans="1:7" ht="15">
      <c r="A107" s="19" t="s">
        <v>230</v>
      </c>
      <c r="C107" s="70"/>
      <c r="D107" s="10">
        <v>0</v>
      </c>
      <c r="E107" s="83"/>
      <c r="F107" s="83"/>
      <c r="G107" s="83">
        <v>0</v>
      </c>
    </row>
    <row r="108" spans="1:7" ht="15">
      <c r="A108" s="53" t="s">
        <v>218</v>
      </c>
      <c r="B108" s="29"/>
      <c r="C108" s="69"/>
      <c r="D108" s="27">
        <f>SUM(D96:D107)</f>
        <v>-10900</v>
      </c>
      <c r="E108" s="27"/>
      <c r="F108" s="27">
        <f>SUM(F96:F107)</f>
        <v>4400</v>
      </c>
      <c r="G108" s="27">
        <f>SUM(G96:G107)</f>
        <v>4400</v>
      </c>
    </row>
    <row r="109" spans="4:7" ht="15.75" thickBot="1">
      <c r="D109" s="10"/>
      <c r="E109" s="83"/>
      <c r="F109" s="83"/>
      <c r="G109" s="83"/>
    </row>
    <row r="110" spans="1:7" ht="15.75" thickBot="1">
      <c r="A110" s="72" t="s">
        <v>219</v>
      </c>
      <c r="B110" s="73"/>
      <c r="C110" s="77"/>
      <c r="D110" s="76">
        <f>+D33+D49+D59+D65+D74+D88+D93+D108</f>
        <v>-307230</v>
      </c>
      <c r="E110" s="74"/>
      <c r="F110" s="76">
        <f>+F33+F49+F59+F65+F74+F88+F93+F108</f>
        <v>295530</v>
      </c>
      <c r="G110" s="74">
        <f>+G33+G49+G59+G65+G74+G88+G93+G108</f>
        <v>298230</v>
      </c>
    </row>
    <row r="111" spans="4:7" ht="15.75" thickBot="1">
      <c r="D111" s="10"/>
      <c r="E111" s="83"/>
      <c r="F111" s="83"/>
      <c r="G111" s="83"/>
    </row>
    <row r="112" spans="1:7" ht="15.75" thickBot="1">
      <c r="A112" s="72" t="s">
        <v>220</v>
      </c>
      <c r="B112" s="73"/>
      <c r="C112" s="77"/>
      <c r="D112" s="76">
        <f>+D24+D110</f>
        <v>-16933</v>
      </c>
      <c r="E112" s="74"/>
      <c r="F112" s="76">
        <f>F24-F110</f>
        <v>-18353</v>
      </c>
      <c r="G112" s="74">
        <f>G24-G110</f>
        <v>-15463</v>
      </c>
    </row>
    <row r="113" spans="4:7" ht="15">
      <c r="D113" s="10"/>
      <c r="E113" s="83"/>
      <c r="F113" s="83"/>
      <c r="G113" s="83"/>
    </row>
    <row r="114" spans="1:7" ht="15">
      <c r="A114" s="51" t="s">
        <v>191</v>
      </c>
      <c r="D114" s="10"/>
      <c r="E114" s="83"/>
      <c r="F114" s="83"/>
      <c r="G114" s="83"/>
    </row>
    <row r="115" spans="1:7" ht="15">
      <c r="A115" s="19" t="s">
        <v>241</v>
      </c>
      <c r="C115" s="70"/>
      <c r="D115" s="10">
        <f>+Original!L22</f>
        <v>8500</v>
      </c>
      <c r="E115" s="83"/>
      <c r="F115" s="83">
        <v>6300</v>
      </c>
      <c r="G115" s="83">
        <v>6300</v>
      </c>
    </row>
    <row r="116" spans="1:7" ht="15">
      <c r="A116" s="19" t="s">
        <v>242</v>
      </c>
      <c r="C116" s="70"/>
      <c r="D116" s="10">
        <f>-Original!L138</f>
        <v>-5700</v>
      </c>
      <c r="E116" s="83"/>
      <c r="F116" s="83">
        <v>-4329</v>
      </c>
      <c r="G116" s="83">
        <v>-4329</v>
      </c>
    </row>
    <row r="117" spans="3:7" ht="15">
      <c r="C117" s="71"/>
      <c r="D117" s="56">
        <f>SUM(D115:D116)</f>
        <v>2800</v>
      </c>
      <c r="E117" s="56"/>
      <c r="F117" s="56">
        <f>SUM(F115:F116)</f>
        <v>1971</v>
      </c>
      <c r="G117" s="56">
        <f>SUM(G115:G116)</f>
        <v>1971</v>
      </c>
    </row>
    <row r="118" spans="4:7" ht="15">
      <c r="D118" s="10"/>
      <c r="E118" s="83"/>
      <c r="F118" s="83"/>
      <c r="G118" s="83"/>
    </row>
    <row r="119" spans="1:7" ht="15">
      <c r="A119" s="19" t="s">
        <v>231</v>
      </c>
      <c r="C119" s="70"/>
      <c r="D119" s="10">
        <f>+Original!L24</f>
        <v>1500</v>
      </c>
      <c r="E119" s="83"/>
      <c r="F119" s="83">
        <v>1000</v>
      </c>
      <c r="G119" s="83">
        <v>1000</v>
      </c>
    </row>
    <row r="120" spans="1:7" ht="15">
      <c r="A120" s="19" t="s">
        <v>238</v>
      </c>
      <c r="C120" s="70"/>
      <c r="D120" s="10">
        <v>-2500</v>
      </c>
      <c r="E120" s="83"/>
      <c r="F120" s="83">
        <v>-660</v>
      </c>
      <c r="G120" s="83">
        <v>-1000</v>
      </c>
    </row>
    <row r="121" spans="3:7" ht="15">
      <c r="C121" s="71"/>
      <c r="D121" s="56">
        <f>SUM(D119:D120)</f>
        <v>-1000</v>
      </c>
      <c r="E121" s="56"/>
      <c r="F121" s="56">
        <f>SUM(F119:F120)</f>
        <v>340</v>
      </c>
      <c r="G121" s="56">
        <f>SUM(G119:G120)</f>
        <v>0</v>
      </c>
    </row>
    <row r="122" spans="4:7" ht="15">
      <c r="D122" s="10"/>
      <c r="E122" s="83"/>
      <c r="F122" s="83"/>
      <c r="G122" s="83"/>
    </row>
    <row r="123" spans="1:7" ht="15">
      <c r="A123" s="19" t="s">
        <v>239</v>
      </c>
      <c r="C123" s="70"/>
      <c r="D123" s="10">
        <f>+Original!L39</f>
        <v>0</v>
      </c>
      <c r="E123" s="83"/>
      <c r="F123" s="83">
        <f>+'[1]Original'!Q39</f>
        <v>0</v>
      </c>
      <c r="G123" s="83">
        <f>+Original!U39</f>
        <v>0</v>
      </c>
    </row>
    <row r="124" spans="1:7" ht="15">
      <c r="A124" s="19" t="s">
        <v>240</v>
      </c>
      <c r="C124" s="70"/>
      <c r="D124" s="10">
        <f>-Original!L146</f>
        <v>-500</v>
      </c>
      <c r="E124" s="83"/>
      <c r="F124" s="83">
        <v>-500</v>
      </c>
      <c r="G124" s="83">
        <v>-500</v>
      </c>
    </row>
    <row r="125" spans="3:7" ht="15">
      <c r="C125" s="71"/>
      <c r="D125" s="56">
        <f>SUM(D123:D124)</f>
        <v>-500</v>
      </c>
      <c r="E125" s="56"/>
      <c r="F125" s="56">
        <f>SUM(F123:F124)</f>
        <v>-500</v>
      </c>
      <c r="G125" s="56">
        <f>SUM(G123:G124)</f>
        <v>-500</v>
      </c>
    </row>
    <row r="126" spans="4:7" ht="15">
      <c r="D126" s="10"/>
      <c r="E126" s="83"/>
      <c r="F126" s="83"/>
      <c r="G126" s="83"/>
    </row>
    <row r="127" spans="1:7" ht="15">
      <c r="A127" s="19" t="s">
        <v>192</v>
      </c>
      <c r="C127" s="70"/>
      <c r="D127" s="10">
        <v>33000</v>
      </c>
      <c r="E127" s="83"/>
      <c r="F127" s="83">
        <v>33500</v>
      </c>
      <c r="G127" s="83">
        <v>33500</v>
      </c>
    </row>
    <row r="128" spans="1:7" ht="15">
      <c r="A128" s="19" t="s">
        <v>193</v>
      </c>
      <c r="C128" s="70"/>
      <c r="D128" s="10">
        <v>-25000</v>
      </c>
      <c r="E128" s="83"/>
      <c r="F128" s="83">
        <v>-21500</v>
      </c>
      <c r="G128" s="83">
        <v>-21500</v>
      </c>
    </row>
    <row r="129" spans="3:7" ht="15">
      <c r="C129" s="71"/>
      <c r="D129" s="56">
        <f>SUM(D127:D128)</f>
        <v>8000</v>
      </c>
      <c r="E129" s="56"/>
      <c r="F129" s="56">
        <f>SUM(F127:F128)</f>
        <v>12000</v>
      </c>
      <c r="G129" s="56">
        <f>SUM(G127:G128)</f>
        <v>12000</v>
      </c>
    </row>
    <row r="130" spans="4:7" ht="15">
      <c r="D130" s="10"/>
      <c r="E130" s="83"/>
      <c r="F130" s="83"/>
      <c r="G130" s="83"/>
    </row>
    <row r="131" spans="1:7" ht="15">
      <c r="A131" s="19" t="s">
        <v>233</v>
      </c>
      <c r="C131" s="70"/>
      <c r="D131" s="10">
        <v>9500</v>
      </c>
      <c r="E131" s="83"/>
      <c r="F131" s="83">
        <v>9500</v>
      </c>
      <c r="G131" s="83">
        <v>9500</v>
      </c>
    </row>
    <row r="132" spans="1:7" ht="15">
      <c r="A132" s="19" t="s">
        <v>194</v>
      </c>
      <c r="C132" s="70"/>
      <c r="D132" s="10">
        <v>-6500</v>
      </c>
      <c r="E132" s="83"/>
      <c r="F132" s="83">
        <v>-6500</v>
      </c>
      <c r="G132" s="83">
        <v>-6500</v>
      </c>
    </row>
    <row r="133" spans="3:7" ht="15">
      <c r="C133" s="71"/>
      <c r="D133" s="56">
        <f>SUM(D131:D132)</f>
        <v>3000</v>
      </c>
      <c r="E133" s="56"/>
      <c r="F133" s="56">
        <f>SUM(F131:F132)</f>
        <v>3000</v>
      </c>
      <c r="G133" s="56">
        <f>SUM(G131:G132)</f>
        <v>3000</v>
      </c>
    </row>
    <row r="134" spans="4:7" ht="15">
      <c r="D134" s="10"/>
      <c r="E134" s="83"/>
      <c r="F134" s="83"/>
      <c r="G134" s="83"/>
    </row>
    <row r="135" spans="1:7" ht="15">
      <c r="A135" s="19" t="s">
        <v>234</v>
      </c>
      <c r="C135" s="70"/>
      <c r="D135" s="10">
        <v>21500</v>
      </c>
      <c r="E135" s="83"/>
      <c r="F135" s="83">
        <v>21500</v>
      </c>
      <c r="G135" s="83">
        <v>21500</v>
      </c>
    </row>
    <row r="136" spans="1:7" ht="15">
      <c r="A136" s="19" t="s">
        <v>235</v>
      </c>
      <c r="C136" s="70"/>
      <c r="D136" s="10">
        <f>-Original!L145</f>
        <v>-20000</v>
      </c>
      <c r="E136" s="83"/>
      <c r="F136" s="83">
        <v>-20000</v>
      </c>
      <c r="G136" s="83">
        <v>-20000</v>
      </c>
    </row>
    <row r="137" spans="3:7" ht="15">
      <c r="C137" s="71"/>
      <c r="D137" s="56">
        <f>SUM(D135:D136)</f>
        <v>1500</v>
      </c>
      <c r="E137" s="56"/>
      <c r="F137" s="56">
        <f>SUM(F135:F136)</f>
        <v>1500</v>
      </c>
      <c r="G137" s="56">
        <f>SUM(G135:G136)</f>
        <v>1500</v>
      </c>
    </row>
    <row r="138" spans="4:7" ht="15">
      <c r="D138" s="10"/>
      <c r="E138" s="83"/>
      <c r="F138" s="83"/>
      <c r="G138" s="83"/>
    </row>
    <row r="139" spans="1:7" ht="15">
      <c r="A139" s="19" t="s">
        <v>236</v>
      </c>
      <c r="C139" s="70"/>
      <c r="D139" s="10">
        <v>10000</v>
      </c>
      <c r="E139" s="83"/>
      <c r="F139" s="83">
        <f>+'[1]Original'!Q23</f>
        <v>0</v>
      </c>
      <c r="G139" s="83">
        <f>+Original!U23</f>
        <v>0</v>
      </c>
    </row>
    <row r="140" spans="1:7" ht="15">
      <c r="A140" s="19" t="s">
        <v>237</v>
      </c>
      <c r="C140" s="70"/>
      <c r="D140" s="10">
        <f>-Original!L129</f>
        <v>-5000</v>
      </c>
      <c r="E140" s="83"/>
      <c r="F140" s="83">
        <f>-'[1]Original'!Q129</f>
        <v>0</v>
      </c>
      <c r="G140" s="83">
        <f>-Original!U129</f>
        <v>0</v>
      </c>
    </row>
    <row r="141" spans="3:7" ht="15">
      <c r="C141" s="71"/>
      <c r="D141" s="56">
        <f>SUM(D139:D140)</f>
        <v>5000</v>
      </c>
      <c r="E141" s="56"/>
      <c r="F141" s="56">
        <f>SUM(F139:F140)</f>
        <v>0</v>
      </c>
      <c r="G141" s="56">
        <f>SUM(G139:G140)</f>
        <v>0</v>
      </c>
    </row>
    <row r="142" spans="4:7" ht="15">
      <c r="D142" s="10"/>
      <c r="E142" s="83"/>
      <c r="F142" s="83"/>
      <c r="G142" s="83"/>
    </row>
    <row r="143" spans="1:7" ht="15">
      <c r="A143" s="19" t="s">
        <v>267</v>
      </c>
      <c r="C143" s="70"/>
      <c r="D143" s="10">
        <f>-Original!L147</f>
        <v>-1700</v>
      </c>
      <c r="E143" s="83"/>
      <c r="F143" s="83">
        <v>500</v>
      </c>
      <c r="G143" s="83">
        <v>1100</v>
      </c>
    </row>
    <row r="144" spans="1:7" ht="15">
      <c r="A144" s="19" t="s">
        <v>266</v>
      </c>
      <c r="C144" s="70"/>
      <c r="D144" s="10">
        <f>-Original!L151</f>
        <v>0</v>
      </c>
      <c r="E144" s="83"/>
      <c r="F144" s="83">
        <v>-300</v>
      </c>
      <c r="G144" s="83">
        <v>-1100</v>
      </c>
    </row>
    <row r="145" spans="1:7" ht="15">
      <c r="A145" s="19" t="s">
        <v>243</v>
      </c>
      <c r="B145" s="52"/>
      <c r="C145" s="71"/>
      <c r="D145" s="56">
        <f>SUM(D143:D144)</f>
        <v>-1700</v>
      </c>
      <c r="E145" s="56"/>
      <c r="F145" s="56">
        <f>SUM(F143:F144)</f>
        <v>200</v>
      </c>
      <c r="G145" s="56">
        <f>SUM(G143:G144)</f>
        <v>0</v>
      </c>
    </row>
    <row r="146" spans="4:7" ht="15">
      <c r="D146" s="10"/>
      <c r="E146" s="83"/>
      <c r="F146" s="83"/>
      <c r="G146" s="83"/>
    </row>
    <row r="147" spans="1:7" ht="15">
      <c r="A147" s="53" t="s">
        <v>222</v>
      </c>
      <c r="B147" s="29"/>
      <c r="C147" s="69"/>
      <c r="D147" s="27">
        <f>+D117+D121+D125+D129+D133+D137+D141+D145</f>
        <v>17100</v>
      </c>
      <c r="E147" s="27"/>
      <c r="F147" s="27">
        <f>+F117+F121+F125+F129+F133+F137+F141+F145</f>
        <v>18511</v>
      </c>
      <c r="G147" s="27">
        <f>+G117+G121+G125+G129+G133+G137+G141+G145</f>
        <v>17971</v>
      </c>
    </row>
    <row r="148" spans="4:7" ht="15.75" thickBot="1">
      <c r="D148" s="10"/>
      <c r="E148" s="83"/>
      <c r="F148" s="83"/>
      <c r="G148" s="83"/>
    </row>
    <row r="149" spans="1:7" s="29" customFormat="1" ht="15.75" thickBot="1">
      <c r="A149" s="72" t="s">
        <v>221</v>
      </c>
      <c r="B149" s="78"/>
      <c r="C149" s="75"/>
      <c r="D149" s="76">
        <f>+D112+D147</f>
        <v>167</v>
      </c>
      <c r="E149" s="74"/>
      <c r="F149" s="76">
        <f>+F112+F147</f>
        <v>158</v>
      </c>
      <c r="G149" s="74">
        <f>+G112+G147</f>
        <v>2508</v>
      </c>
    </row>
    <row r="150" spans="4:7" ht="15">
      <c r="D150" s="10"/>
      <c r="E150" s="83"/>
      <c r="F150" s="83"/>
      <c r="G150" s="83"/>
    </row>
    <row r="151" spans="6:7" ht="15">
      <c r="F151" s="79"/>
      <c r="G151" s="79"/>
    </row>
  </sheetData>
  <sheetProtection/>
  <printOptions/>
  <pageMargins left="0.7" right="0.7" top="0.75" bottom="0.75" header="0.3" footer="0.3"/>
  <pageSetup fitToHeight="0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ChamberL</dc:creator>
  <cp:keywords/>
  <dc:description/>
  <cp:lastModifiedBy>leppane6</cp:lastModifiedBy>
  <cp:lastPrinted>2016-03-22T15:25:10Z</cp:lastPrinted>
  <dcterms:created xsi:type="dcterms:W3CDTF">2015-02-27T19:16:07Z</dcterms:created>
  <dcterms:modified xsi:type="dcterms:W3CDTF">2018-03-08T21:47:28Z</dcterms:modified>
  <cp:category/>
  <cp:version/>
  <cp:contentType/>
  <cp:contentStatus/>
</cp:coreProperties>
</file>